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15" windowWidth="15480" windowHeight="11025" firstSheet="3" activeTab="3"/>
  </bookViews>
  <sheets>
    <sheet name="1_Competencia" sheetId="14" r:id="rId1"/>
    <sheet name="2_Inversiones " sheetId="1" r:id="rId2"/>
    <sheet name="3_GASTOS VARIABLES" sheetId="6" r:id="rId3"/>
    <sheet name="4_GASTOS FIJOS" sheetId="7" r:id="rId4"/>
    <sheet name="5_VENTAS" sheetId="5" r:id="rId5"/>
    <sheet name="6_CTA RESULTADOS" sheetId="15" r:id="rId6"/>
    <sheet name="7_NECESIDAD DE FINANCIACIÓN" sheetId="17" r:id="rId7"/>
  </sheets>
  <calcPr calcId="125725"/>
</workbook>
</file>

<file path=xl/calcChain.xml><?xml version="1.0" encoding="utf-8"?>
<calcChain xmlns="http://schemas.openxmlformats.org/spreadsheetml/2006/main">
  <c r="C11" i="17"/>
  <c r="C9"/>
  <c r="C10"/>
  <c r="C26" i="15"/>
  <c r="C27"/>
  <c r="C28"/>
  <c r="C25"/>
  <c r="P9" i="7"/>
  <c r="P29"/>
  <c r="C12" i="15"/>
  <c r="C13"/>
  <c r="C16"/>
  <c r="C15"/>
  <c r="C11"/>
  <c r="P30" i="5"/>
  <c r="C10" i="15"/>
  <c r="E20" i="6"/>
  <c r="E21"/>
  <c r="E22"/>
  <c r="E23"/>
  <c r="E24"/>
  <c r="E25"/>
  <c r="H20"/>
  <c r="H21"/>
  <c r="H22"/>
  <c r="H23"/>
  <c r="H24"/>
  <c r="H25"/>
  <c r="D20"/>
  <c r="D21"/>
  <c r="D22"/>
  <c r="D23"/>
  <c r="D24"/>
  <c r="D25"/>
  <c r="F20"/>
  <c r="F21"/>
  <c r="F22"/>
  <c r="F23"/>
  <c r="F24"/>
  <c r="F25"/>
  <c r="G20"/>
  <c r="G22"/>
  <c r="G21"/>
  <c r="G23"/>
  <c r="G24"/>
  <c r="G25"/>
  <c r="I22"/>
  <c r="I20"/>
  <c r="I21"/>
  <c r="I23"/>
  <c r="I24"/>
  <c r="I25"/>
  <c r="J20"/>
  <c r="J21"/>
  <c r="J22"/>
  <c r="J23"/>
  <c r="J24"/>
  <c r="J25"/>
  <c r="K20"/>
  <c r="K21"/>
  <c r="K22"/>
  <c r="K23"/>
  <c r="K24"/>
  <c r="K25"/>
  <c r="L20"/>
  <c r="L21"/>
  <c r="L22"/>
  <c r="L23"/>
  <c r="L24"/>
  <c r="L25"/>
  <c r="M20"/>
  <c r="M21"/>
  <c r="M22"/>
  <c r="M23"/>
  <c r="M24"/>
  <c r="M25"/>
  <c r="N20"/>
  <c r="N21"/>
  <c r="N22"/>
  <c r="N23"/>
  <c r="N24"/>
  <c r="N25"/>
  <c r="O20"/>
  <c r="O21"/>
  <c r="O22"/>
  <c r="O23"/>
  <c r="O24"/>
  <c r="O25"/>
  <c r="P25"/>
  <c r="P26"/>
  <c r="C9" i="15"/>
  <c r="E8" i="5"/>
  <c r="E13"/>
  <c r="E29"/>
  <c r="H8"/>
  <c r="H13"/>
  <c r="H29"/>
  <c r="D8"/>
  <c r="D13"/>
  <c r="D29"/>
  <c r="F8"/>
  <c r="F13"/>
  <c r="F29"/>
  <c r="G8"/>
  <c r="G10"/>
  <c r="G13"/>
  <c r="G29"/>
  <c r="I10"/>
  <c r="I8"/>
  <c r="I13"/>
  <c r="I29"/>
  <c r="J8"/>
  <c r="J13"/>
  <c r="J29"/>
  <c r="K8"/>
  <c r="K13"/>
  <c r="K29"/>
  <c r="L8"/>
  <c r="L13"/>
  <c r="L29" s="1"/>
  <c r="P29" s="1"/>
  <c r="M8"/>
  <c r="M13"/>
  <c r="M29"/>
  <c r="N8"/>
  <c r="N13"/>
  <c r="N29"/>
  <c r="C18" i="15"/>
  <c r="P40" i="7"/>
  <c r="D40"/>
  <c r="E29"/>
  <c r="F29"/>
  <c r="G29"/>
  <c r="H29"/>
  <c r="I29"/>
  <c r="J29"/>
  <c r="K29"/>
  <c r="L29"/>
  <c r="M29"/>
  <c r="N29"/>
  <c r="O29"/>
  <c r="P38"/>
  <c r="E38"/>
  <c r="F38"/>
  <c r="G38"/>
  <c r="H38"/>
  <c r="I38"/>
  <c r="J38"/>
  <c r="K38"/>
  <c r="L38"/>
  <c r="M38"/>
  <c r="N38"/>
  <c r="O38"/>
  <c r="D29"/>
  <c r="D38"/>
  <c r="E40"/>
  <c r="F40"/>
  <c r="G40"/>
  <c r="H40"/>
  <c r="I40"/>
  <c r="J40"/>
  <c r="K40"/>
  <c r="L40"/>
  <c r="M40"/>
  <c r="N40"/>
  <c r="O40"/>
  <c r="P31" i="5"/>
  <c r="P32"/>
  <c r="E15"/>
  <c r="E36"/>
  <c r="F15"/>
  <c r="F36"/>
  <c r="G15"/>
  <c r="G36"/>
  <c r="H15"/>
  <c r="H36"/>
  <c r="I15"/>
  <c r="I36"/>
  <c r="J15"/>
  <c r="J36"/>
  <c r="K15"/>
  <c r="K36"/>
  <c r="L15"/>
  <c r="L36" s="1"/>
  <c r="M15"/>
  <c r="M36"/>
  <c r="N15"/>
  <c r="N36"/>
  <c r="O36"/>
  <c r="D15"/>
  <c r="D36"/>
  <c r="E34"/>
  <c r="F34"/>
  <c r="G34"/>
  <c r="H34"/>
  <c r="I34"/>
  <c r="J34"/>
  <c r="K34"/>
  <c r="M34"/>
  <c r="N34"/>
  <c r="O34"/>
  <c r="D34"/>
  <c r="O29"/>
  <c r="B42" i="6"/>
  <c r="B43"/>
  <c r="B44"/>
  <c r="B45"/>
  <c r="B41"/>
  <c r="B36"/>
  <c r="B37"/>
  <c r="B38"/>
  <c r="B39"/>
  <c r="B35"/>
  <c r="P13" i="5"/>
  <c r="P28" i="6" s="1"/>
  <c r="E26"/>
  <c r="E28"/>
  <c r="F26"/>
  <c r="F28"/>
  <c r="G26"/>
  <c r="G28"/>
  <c r="H26"/>
  <c r="H28"/>
  <c r="I26"/>
  <c r="I28"/>
  <c r="J26"/>
  <c r="J28"/>
  <c r="K26"/>
  <c r="K28"/>
  <c r="L26"/>
  <c r="L28"/>
  <c r="M26"/>
  <c r="M28"/>
  <c r="N26"/>
  <c r="N28"/>
  <c r="O26"/>
  <c r="O28"/>
  <c r="D26"/>
  <c r="D28"/>
  <c r="E26" i="1"/>
  <c r="F26"/>
  <c r="P26"/>
  <c r="G26"/>
  <c r="H26"/>
  <c r="I26"/>
  <c r="J26"/>
  <c r="K26"/>
  <c r="L26"/>
  <c r="M26"/>
  <c r="N26"/>
  <c r="O26"/>
  <c r="D26"/>
  <c r="Q43"/>
  <c r="Q29"/>
  <c r="P30"/>
  <c r="P31"/>
  <c r="P32"/>
  <c r="P33"/>
  <c r="P34"/>
  <c r="P35"/>
  <c r="P36"/>
  <c r="P37"/>
  <c r="P38"/>
  <c r="P39"/>
  <c r="P40"/>
  <c r="P41"/>
  <c r="P42"/>
  <c r="P29"/>
  <c r="E24"/>
  <c r="F24"/>
  <c r="G24"/>
  <c r="H24"/>
  <c r="I24"/>
  <c r="J24"/>
  <c r="K24"/>
  <c r="L24"/>
  <c r="M24"/>
  <c r="N24"/>
  <c r="O24"/>
  <c r="D24"/>
  <c r="F42"/>
  <c r="F41"/>
  <c r="F40"/>
  <c r="F39"/>
  <c r="F36"/>
  <c r="F35"/>
  <c r="F34"/>
  <c r="F33"/>
  <c r="F32"/>
  <c r="F31"/>
  <c r="F30"/>
  <c r="F29"/>
  <c r="P24" i="6"/>
  <c r="P23"/>
  <c r="P22"/>
  <c r="P21"/>
  <c r="P20"/>
  <c r="P9"/>
  <c r="P10"/>
  <c r="P11"/>
  <c r="P12"/>
  <c r="P8"/>
  <c r="B9" i="5"/>
  <c r="B10"/>
  <c r="B11"/>
  <c r="B12"/>
  <c r="B8"/>
  <c r="P36" i="7"/>
  <c r="P32"/>
  <c r="P31"/>
  <c r="P30"/>
  <c r="P28"/>
  <c r="P27"/>
  <c r="P26"/>
  <c r="P24"/>
  <c r="P23"/>
  <c r="P22"/>
  <c r="P21"/>
  <c r="P19"/>
  <c r="P18"/>
  <c r="P17"/>
  <c r="P16"/>
  <c r="P14"/>
  <c r="P13"/>
  <c r="P12"/>
  <c r="P10"/>
  <c r="P13" i="6"/>
  <c r="O42" i="1"/>
  <c r="N42"/>
  <c r="M42"/>
  <c r="L42"/>
  <c r="K42"/>
  <c r="J42"/>
  <c r="I42"/>
  <c r="H42"/>
  <c r="G42"/>
  <c r="E42"/>
  <c r="D42"/>
  <c r="A42"/>
  <c r="O41"/>
  <c r="N41"/>
  <c r="M41"/>
  <c r="L41"/>
  <c r="K41"/>
  <c r="J41"/>
  <c r="I41"/>
  <c r="H41"/>
  <c r="G41"/>
  <c r="E41"/>
  <c r="D41"/>
  <c r="A41"/>
  <c r="O40"/>
  <c r="N40"/>
  <c r="M40"/>
  <c r="L40"/>
  <c r="K40"/>
  <c r="J40"/>
  <c r="I40"/>
  <c r="H40"/>
  <c r="G40"/>
  <c r="E40"/>
  <c r="D40"/>
  <c r="A40"/>
  <c r="O39"/>
  <c r="N39"/>
  <c r="M39"/>
  <c r="L39"/>
  <c r="K39"/>
  <c r="J39"/>
  <c r="I39"/>
  <c r="H39"/>
  <c r="G39"/>
  <c r="E39"/>
  <c r="D39"/>
  <c r="A39"/>
  <c r="A38"/>
  <c r="A37"/>
  <c r="O36"/>
  <c r="N36"/>
  <c r="M36"/>
  <c r="L36"/>
  <c r="K36"/>
  <c r="J36"/>
  <c r="I36"/>
  <c r="H36"/>
  <c r="G36"/>
  <c r="E36"/>
  <c r="D36"/>
  <c r="A36"/>
  <c r="O35"/>
  <c r="N35"/>
  <c r="M35"/>
  <c r="L35"/>
  <c r="K35"/>
  <c r="J35"/>
  <c r="I35"/>
  <c r="H35"/>
  <c r="G35"/>
  <c r="E35"/>
  <c r="D35"/>
  <c r="A35"/>
  <c r="O34"/>
  <c r="N34"/>
  <c r="M34"/>
  <c r="L34"/>
  <c r="K34"/>
  <c r="J34"/>
  <c r="I34"/>
  <c r="H34"/>
  <c r="G34"/>
  <c r="E34"/>
  <c r="D34"/>
  <c r="A34"/>
  <c r="O33"/>
  <c r="N33"/>
  <c r="M33"/>
  <c r="L33"/>
  <c r="K33"/>
  <c r="J33"/>
  <c r="I33"/>
  <c r="H33"/>
  <c r="G33"/>
  <c r="E33"/>
  <c r="D33"/>
  <c r="A33"/>
  <c r="O32"/>
  <c r="N32"/>
  <c r="M32"/>
  <c r="L32"/>
  <c r="K32"/>
  <c r="J32"/>
  <c r="I32"/>
  <c r="H32"/>
  <c r="G32"/>
  <c r="E32"/>
  <c r="D32"/>
  <c r="A32"/>
  <c r="O31"/>
  <c r="N31"/>
  <c r="M31"/>
  <c r="L31"/>
  <c r="K31"/>
  <c r="J31"/>
  <c r="I31"/>
  <c r="H31"/>
  <c r="G31"/>
  <c r="E31"/>
  <c r="D31"/>
  <c r="A31"/>
  <c r="O30"/>
  <c r="N30"/>
  <c r="M30"/>
  <c r="L30"/>
  <c r="K30"/>
  <c r="J30"/>
  <c r="I30"/>
  <c r="H30"/>
  <c r="G30"/>
  <c r="E30"/>
  <c r="D30"/>
  <c r="A30"/>
  <c r="O29"/>
  <c r="N29"/>
  <c r="M29"/>
  <c r="L29"/>
  <c r="K29"/>
  <c r="J29"/>
  <c r="I29"/>
  <c r="H29"/>
  <c r="G29"/>
  <c r="E29"/>
  <c r="D29"/>
  <c r="A29"/>
  <c r="D17"/>
  <c r="F38"/>
  <c r="O38"/>
  <c r="K38"/>
  <c r="G38"/>
  <c r="L38"/>
  <c r="D38"/>
  <c r="N38"/>
  <c r="J38"/>
  <c r="H38"/>
  <c r="M38"/>
  <c r="I38"/>
  <c r="E38"/>
  <c r="P15" i="7"/>
  <c r="P37"/>
  <c r="F37"/>
  <c r="G37"/>
  <c r="H37"/>
  <c r="I37"/>
  <c r="J37"/>
  <c r="K37"/>
  <c r="L37"/>
  <c r="M37"/>
  <c r="N37"/>
  <c r="O37"/>
  <c r="E37"/>
  <c r="D37"/>
  <c r="E33"/>
  <c r="F33"/>
  <c r="G33"/>
  <c r="H33"/>
  <c r="I33"/>
  <c r="J33"/>
  <c r="K33"/>
  <c r="L33"/>
  <c r="M33"/>
  <c r="N33"/>
  <c r="O33"/>
  <c r="D33"/>
  <c r="P8"/>
  <c r="P33"/>
  <c r="D16" i="1"/>
  <c r="E22"/>
  <c r="F22"/>
  <c r="G22"/>
  <c r="H22"/>
  <c r="I22"/>
  <c r="J22"/>
  <c r="K22"/>
  <c r="L22"/>
  <c r="M22"/>
  <c r="N22"/>
  <c r="O22"/>
  <c r="O46" i="6"/>
  <c r="N46"/>
  <c r="M46"/>
  <c r="L46"/>
  <c r="K46"/>
  <c r="J46"/>
  <c r="I46"/>
  <c r="H46"/>
  <c r="G46"/>
  <c r="F46"/>
  <c r="E46"/>
  <c r="D46"/>
  <c r="P45"/>
  <c r="P44"/>
  <c r="P43"/>
  <c r="P42"/>
  <c r="P41"/>
  <c r="O40"/>
  <c r="N40"/>
  <c r="M40"/>
  <c r="L40"/>
  <c r="K40"/>
  <c r="J40"/>
  <c r="I40"/>
  <c r="H40"/>
  <c r="G40"/>
  <c r="F40"/>
  <c r="E40"/>
  <c r="D40"/>
  <c r="P39"/>
  <c r="P38"/>
  <c r="P37"/>
  <c r="P36"/>
  <c r="P35"/>
  <c r="O8" i="5"/>
  <c r="E9"/>
  <c r="F9"/>
  <c r="G9"/>
  <c r="H9"/>
  <c r="I9"/>
  <c r="J9"/>
  <c r="K9"/>
  <c r="L9"/>
  <c r="M9"/>
  <c r="N9"/>
  <c r="O9"/>
  <c r="O15"/>
  <c r="E10"/>
  <c r="F10"/>
  <c r="H10"/>
  <c r="J10"/>
  <c r="K10"/>
  <c r="L10"/>
  <c r="M10"/>
  <c r="N10"/>
  <c r="O10"/>
  <c r="E11"/>
  <c r="F11"/>
  <c r="G11"/>
  <c r="H11"/>
  <c r="I11"/>
  <c r="J11"/>
  <c r="K11"/>
  <c r="L11"/>
  <c r="M11"/>
  <c r="N11"/>
  <c r="O11"/>
  <c r="E12"/>
  <c r="F12"/>
  <c r="G12"/>
  <c r="H12"/>
  <c r="I12"/>
  <c r="J12"/>
  <c r="K12"/>
  <c r="M12"/>
  <c r="N12"/>
  <c r="O12"/>
  <c r="D11"/>
  <c r="D10"/>
  <c r="D9"/>
  <c r="D12"/>
  <c r="O24"/>
  <c r="N24"/>
  <c r="M24"/>
  <c r="L24"/>
  <c r="K24"/>
  <c r="J24"/>
  <c r="I24"/>
  <c r="H24"/>
  <c r="G24"/>
  <c r="F24"/>
  <c r="E24"/>
  <c r="D24"/>
  <c r="P23"/>
  <c r="P22"/>
  <c r="P21"/>
  <c r="P20"/>
  <c r="P19"/>
  <c r="P21" i="1"/>
  <c r="Q42"/>
  <c r="P20"/>
  <c r="Q41"/>
  <c r="P19"/>
  <c r="Q40"/>
  <c r="P18"/>
  <c r="Q39"/>
  <c r="P17"/>
  <c r="Q38"/>
  <c r="P16"/>
  <c r="Q37"/>
  <c r="P15"/>
  <c r="Q36"/>
  <c r="P14"/>
  <c r="Q35"/>
  <c r="P13"/>
  <c r="Q34"/>
  <c r="P12"/>
  <c r="Q33"/>
  <c r="P11"/>
  <c r="Q32"/>
  <c r="P10"/>
  <c r="Q31"/>
  <c r="P9"/>
  <c r="Q30"/>
  <c r="P8"/>
  <c r="O19" i="6"/>
  <c r="N19"/>
  <c r="M19"/>
  <c r="L19"/>
  <c r="K19"/>
  <c r="J19"/>
  <c r="I19"/>
  <c r="H19"/>
  <c r="G19"/>
  <c r="F19"/>
  <c r="E19"/>
  <c r="D19"/>
  <c r="P18"/>
  <c r="P17"/>
  <c r="P16"/>
  <c r="P15"/>
  <c r="P14"/>
  <c r="O13"/>
  <c r="N13"/>
  <c r="M13"/>
  <c r="L13"/>
  <c r="K13"/>
  <c r="J13"/>
  <c r="I13"/>
  <c r="H13"/>
  <c r="G13"/>
  <c r="F13"/>
  <c r="E13"/>
  <c r="D13"/>
  <c r="F37" i="1"/>
  <c r="P24"/>
  <c r="P51" i="6"/>
  <c r="D30"/>
  <c r="L37" i="1"/>
  <c r="L43"/>
  <c r="L34" i="7"/>
  <c r="H37" i="1"/>
  <c r="H43"/>
  <c r="H34" i="7"/>
  <c r="D37" i="1"/>
  <c r="D43"/>
  <c r="I37"/>
  <c r="I43"/>
  <c r="I34" i="7"/>
  <c r="O37" i="1"/>
  <c r="O43"/>
  <c r="O34" i="7"/>
  <c r="K37" i="1"/>
  <c r="K43"/>
  <c r="K34" i="7"/>
  <c r="G37" i="1"/>
  <c r="G43"/>
  <c r="G34" i="7"/>
  <c r="M37" i="1"/>
  <c r="M43"/>
  <c r="M34" i="7"/>
  <c r="E37" i="1"/>
  <c r="E43"/>
  <c r="E34" i="7"/>
  <c r="N37" i="1"/>
  <c r="N43"/>
  <c r="N34" i="7"/>
  <c r="J37" i="1"/>
  <c r="J43"/>
  <c r="J34" i="7"/>
  <c r="F43" i="1"/>
  <c r="P22"/>
  <c r="P40" i="6"/>
  <c r="P46"/>
  <c r="O52"/>
  <c r="O53"/>
  <c r="K52"/>
  <c r="K53"/>
  <c r="O30"/>
  <c r="D52"/>
  <c r="D53"/>
  <c r="M52"/>
  <c r="M53"/>
  <c r="P49"/>
  <c r="H52"/>
  <c r="H53"/>
  <c r="P47"/>
  <c r="H30"/>
  <c r="G52"/>
  <c r="G53"/>
  <c r="P48"/>
  <c r="N52"/>
  <c r="N53"/>
  <c r="J52"/>
  <c r="J53"/>
  <c r="F52"/>
  <c r="F53"/>
  <c r="I52"/>
  <c r="I53"/>
  <c r="L52"/>
  <c r="L53"/>
  <c r="M30"/>
  <c r="I30"/>
  <c r="E52"/>
  <c r="E53"/>
  <c r="P50"/>
  <c r="D22" i="1"/>
  <c r="P11" i="5"/>
  <c r="O13"/>
  <c r="P12"/>
  <c r="P9"/>
  <c r="P10"/>
  <c r="P24"/>
  <c r="P8"/>
  <c r="P19" i="6"/>
  <c r="K30"/>
  <c r="F35" i="7"/>
  <c r="I35"/>
  <c r="J35"/>
  <c r="G35"/>
  <c r="P43" i="1"/>
  <c r="D34" i="7"/>
  <c r="P34"/>
  <c r="P15" i="5"/>
  <c r="N35" i="7"/>
  <c r="K35"/>
  <c r="H35"/>
  <c r="M35"/>
  <c r="E35"/>
  <c r="O35"/>
  <c r="L35"/>
  <c r="E30" i="6"/>
  <c r="P52"/>
  <c r="L30"/>
  <c r="G30"/>
  <c r="J30"/>
  <c r="N30"/>
  <c r="F30"/>
  <c r="P53"/>
  <c r="D35" i="7"/>
  <c r="P35"/>
  <c r="P30" i="6"/>
  <c r="C13" i="17" l="1"/>
  <c r="C15" s="1"/>
  <c r="P36" i="5"/>
  <c r="C8" i="15"/>
  <c r="P34" i="5"/>
  <c r="C14" i="15"/>
  <c r="C19" s="1"/>
  <c r="C21" s="1"/>
  <c r="L34" i="5"/>
</calcChain>
</file>

<file path=xl/sharedStrings.xml><?xml version="1.0" encoding="utf-8"?>
<sst xmlns="http://schemas.openxmlformats.org/spreadsheetml/2006/main" count="300" uniqueCount="165">
  <si>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</si>
  <si>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</si>
  <si>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</si>
  <si>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</si>
  <si>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</si>
  <si>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</si>
  <si>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</si>
  <si>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</si>
  <si>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</si>
  <si>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</si>
  <si>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</si>
  <si>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</si>
  <si>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 xml:space="preserve">Concepto </t>
  </si>
  <si>
    <t>IVA</t>
  </si>
  <si>
    <t>Aplicaciones informáticas</t>
  </si>
  <si>
    <t xml:space="preserve">Ventas </t>
  </si>
  <si>
    <t>TOTAL</t>
  </si>
  <si>
    <t>=</t>
  </si>
  <si>
    <t>+</t>
  </si>
  <si>
    <t>-</t>
  </si>
  <si>
    <t>Amortizaciones</t>
  </si>
  <si>
    <t>Mobiliario</t>
  </si>
  <si>
    <t>Equipos informáticos</t>
  </si>
  <si>
    <t>Vehículos de transporte interior</t>
  </si>
  <si>
    <t>Vehículos de transporte exterior</t>
  </si>
  <si>
    <t>Utillaje</t>
  </si>
  <si>
    <t>Otros Equipos</t>
  </si>
  <si>
    <t>Concesiones</t>
  </si>
  <si>
    <t>Patentes y marcas</t>
  </si>
  <si>
    <t>Terrenos</t>
  </si>
  <si>
    <t>Construcciones</t>
  </si>
  <si>
    <t xml:space="preserve">Instalaciones técnicas </t>
  </si>
  <si>
    <t>Agua</t>
  </si>
  <si>
    <t>Equipos medida control y seguridad</t>
  </si>
  <si>
    <t>Maquinaria</t>
  </si>
  <si>
    <t>VENTAS TOTALES</t>
  </si>
  <si>
    <t>CONSUMO MERCADERÍAS TOTAL</t>
  </si>
  <si>
    <t>CONSUMO MATERIAS PRIMAS</t>
  </si>
  <si>
    <t>TRABAJOS REALIZADOS POR OTRAS EMPRESAS</t>
  </si>
  <si>
    <t xml:space="preserve">APROVISIONAMIENTOS TOTALES </t>
  </si>
  <si>
    <t>TROE 1</t>
  </si>
  <si>
    <t>TROE 2</t>
  </si>
  <si>
    <t>TROE 3</t>
  </si>
  <si>
    <t>TROE 4</t>
  </si>
  <si>
    <t>TROE 5</t>
  </si>
  <si>
    <t>Sueldos</t>
  </si>
  <si>
    <t>Costes Sociales</t>
  </si>
  <si>
    <t>COSTES SOCIALES TOTALES</t>
  </si>
  <si>
    <t>Sueldos Autónomo</t>
  </si>
  <si>
    <t>Alquiler</t>
  </si>
  <si>
    <t>Investigación y Desarrollo</t>
  </si>
  <si>
    <t>Reparaciones y Conservación</t>
  </si>
  <si>
    <t>Servicios de Profesionales independientes</t>
  </si>
  <si>
    <t>Gestoría/Asesoría Laboral</t>
  </si>
  <si>
    <t>Gestoría/Asesoría Contable y Fiscal</t>
  </si>
  <si>
    <t>Gestoría/Asesoría riesgos laborales</t>
  </si>
  <si>
    <t xml:space="preserve">Transportes </t>
  </si>
  <si>
    <t>Seguros</t>
  </si>
  <si>
    <t>Servicios Bancarios</t>
  </si>
  <si>
    <t>Publicidad, propaganda y relaciones públicas</t>
  </si>
  <si>
    <t>Suministros</t>
  </si>
  <si>
    <t>Electricidad</t>
  </si>
  <si>
    <t>Teléfono Móvil</t>
  </si>
  <si>
    <t>GASTOS</t>
  </si>
  <si>
    <t xml:space="preserve">TOTAL </t>
  </si>
  <si>
    <t>GASTOS OPERATIVOS</t>
  </si>
  <si>
    <t>GASTOS FINANCIEROS</t>
  </si>
  <si>
    <t>AMORTIZACIONES</t>
  </si>
  <si>
    <t>Gastos financieros</t>
  </si>
  <si>
    <t xml:space="preserve">GASTOS TOTALES </t>
  </si>
  <si>
    <t>% DE AMORTIZACIÓN</t>
  </si>
  <si>
    <t>Años de vida útil</t>
  </si>
  <si>
    <t>Producto 1</t>
  </si>
  <si>
    <t>Producto 2</t>
  </si>
  <si>
    <t>Producto 3</t>
  </si>
  <si>
    <t>Producto 4</t>
  </si>
  <si>
    <t>Producto 5</t>
  </si>
  <si>
    <t>Pº Unitario</t>
  </si>
  <si>
    <t xml:space="preserve">UNIDADES PREVISTAS VENDIDAS POR MES </t>
  </si>
  <si>
    <t>COSTE UNITARIO</t>
  </si>
  <si>
    <t>TOTAL con IVA</t>
  </si>
  <si>
    <t>(D8*(1+C8))+(D9*(1+C9))+(D10*(1+C10))+(D11*(1+C11))+(D12*(1+C12))+(D13*(1+C13))+(D14*(1+C14))+(D15*(1+C15))+(D16*(1+C16))+(D17*(1+C17))+(D18*(1+C18))+(D19*(1+C19))+(D20*(1+C20))+(D21*(1+C21))+(D22*(1+C22))+(D23*(1+C23))+(D24*(1+C24))+(D25*(1+C25))+(D26*(1+C26))</t>
  </si>
  <si>
    <t>Otras Gestorías/Asesoría</t>
  </si>
  <si>
    <t xml:space="preserve">Otros gastos </t>
  </si>
  <si>
    <t>Viajes</t>
  </si>
  <si>
    <t>Gastos de oficina</t>
  </si>
  <si>
    <t xml:space="preserve">Varios </t>
  </si>
  <si>
    <t>VENTAS C/IVA</t>
  </si>
  <si>
    <t>APROVISIONAMIENTOS TOTALES  C/IVA</t>
  </si>
  <si>
    <t>Cuadro amortización</t>
  </si>
  <si>
    <t>TOTAL MES</t>
  </si>
  <si>
    <t>Teléfono Fijo/ADSL/Fibra</t>
  </si>
  <si>
    <t>GASTOS TOTALES CON IVA</t>
  </si>
  <si>
    <t>unidades TOTAL</t>
  </si>
  <si>
    <t>PORCENTAJE SOBRE VENTAS</t>
  </si>
  <si>
    <t>Subvenciones</t>
  </si>
  <si>
    <t>Ingresos Financieros</t>
  </si>
  <si>
    <t>Ingresos Extraordinarios</t>
  </si>
  <si>
    <t>INGRESO TOTAL</t>
  </si>
  <si>
    <t>INGRESO TOTAL CON IVA</t>
  </si>
  <si>
    <t>Unidades de Producto</t>
  </si>
  <si>
    <t>Importe de ventas</t>
  </si>
  <si>
    <t xml:space="preserve">Ventas de </t>
  </si>
  <si>
    <t xml:space="preserve">Unidades </t>
  </si>
  <si>
    <t>PRECIO DE COMPRA S/IVA</t>
  </si>
  <si>
    <t>VALOR NETO CONTABLE</t>
  </si>
  <si>
    <t xml:space="preserve">IMPORTE IVA </t>
  </si>
  <si>
    <t>ANÁLISIS DE LA COMPETENCIA</t>
  </si>
  <si>
    <t>Empresa</t>
  </si>
  <si>
    <t>Tamaño</t>
  </si>
  <si>
    <t>Tiempo funcionando</t>
  </si>
  <si>
    <t>Localización</t>
  </si>
  <si>
    <t xml:space="preserve">Análisis Producto </t>
  </si>
  <si>
    <t>Análisis Servicio</t>
  </si>
  <si>
    <t>Folletos</t>
  </si>
  <si>
    <t>Web/Blog</t>
  </si>
  <si>
    <t>Redes</t>
  </si>
  <si>
    <t>Lema</t>
  </si>
  <si>
    <t xml:space="preserve">Packaging </t>
  </si>
  <si>
    <t>Canales de distribución</t>
  </si>
  <si>
    <t>Precio</t>
  </si>
  <si>
    <t>Sus Clientes</t>
  </si>
  <si>
    <t>Cifras de facturación</t>
  </si>
  <si>
    <t>Formas de cobro</t>
  </si>
  <si>
    <t>Su Estructura</t>
  </si>
  <si>
    <t>Tu opinión</t>
  </si>
  <si>
    <t>Opinión del público</t>
  </si>
  <si>
    <t>Qué hace bien</t>
  </si>
  <si>
    <t>Qué origina insatisfacción en sus clientes</t>
  </si>
  <si>
    <t>Fuente de información</t>
  </si>
  <si>
    <t>GASTOS VARIABLES</t>
  </si>
  <si>
    <t>MERCADERÍAS 1</t>
  </si>
  <si>
    <t>MERCADERÍAS 2</t>
  </si>
  <si>
    <t>MERCADERÍAS 3</t>
  </si>
  <si>
    <t>MERCADERÍAS 4</t>
  </si>
  <si>
    <t>MERCADERÍAS 5</t>
  </si>
  <si>
    <t>MATERIA PRIMA 1</t>
  </si>
  <si>
    <t>MATERIA PRIMA 2</t>
  </si>
  <si>
    <t>MATERIA PRIMA 3</t>
  </si>
  <si>
    <t>MATERIA PRIMA 4</t>
  </si>
  <si>
    <t>MATERIA PRIMA 5</t>
  </si>
  <si>
    <t>UNIDADES</t>
  </si>
  <si>
    <t>CUENTA DE RESULTADOS simplificada</t>
  </si>
  <si>
    <t xml:space="preserve">1. Importe neto de la cifra de negocios  (Ventas)                                                  </t>
  </si>
  <si>
    <t xml:space="preserve">4. Aprovisionamientos  (son los gastos variables)                                                                     </t>
  </si>
  <si>
    <t xml:space="preserve">5. Otros ingresos de explotación   (incluiríamos las Subvenciones)                                                        </t>
  </si>
  <si>
    <t xml:space="preserve">6. Gastos de personal                                                                      </t>
  </si>
  <si>
    <t xml:space="preserve">7. Otros gastos de explotación                                                             </t>
  </si>
  <si>
    <t xml:space="preserve">8. Amortización del inmovilizado                                                           </t>
  </si>
  <si>
    <t xml:space="preserve">A) RESULTADO DE EXPLOTACIÓN ( 1 + 2 + 3 - 4 + 5 - 6 - 7 - 8 + 9 + 10 - 11 )                       </t>
  </si>
  <si>
    <t xml:space="preserve">12. Ingresos financieros                                                                    </t>
  </si>
  <si>
    <t xml:space="preserve">13. Gastos financieros                                                                      </t>
  </si>
  <si>
    <t xml:space="preserve">15. Diferencias de cambio                                                                   </t>
  </si>
  <si>
    <t xml:space="preserve">B) RESULTADO FINANCIERO  ( 12 - 13 + 14 +- 15 +- 16 )                                               </t>
  </si>
  <si>
    <t xml:space="preserve">C) RESULTADO ANTES DE IMPUESTOS ( A + B )                                                         </t>
  </si>
  <si>
    <t xml:space="preserve">17. Impuesto sobre beneficios                                                               </t>
  </si>
  <si>
    <t xml:space="preserve">D) RESULTADO DEL EJERCICIO DESPUÉS DE IMPUESTOS   (C-17)     </t>
  </si>
  <si>
    <t>,+/-</t>
  </si>
  <si>
    <t>GASTOS FIJOS DE LOS 12 PRIMEROS MESES</t>
  </si>
  <si>
    <t>INVERSIÓN INICIAL CON IVA</t>
  </si>
  <si>
    <t xml:space="preserve">IVA SOPORTADO </t>
  </si>
  <si>
    <t>DEVOLUCIONES DE PRÉSTAMOS</t>
  </si>
  <si>
    <t>MENOS 20% VENTAS PREVISTAS</t>
  </si>
  <si>
    <t>TOTAL FINANCIACIÓN NECESARIA</t>
  </si>
  <si>
    <t>Sólo rellenar celdas con fondo blanco</t>
  </si>
</sst>
</file>

<file path=xl/styles.xml><?xml version="1.0" encoding="utf-8"?>
<styleSheet xmlns="http://schemas.openxmlformats.org/spreadsheetml/2006/main">
  <numFmts count="5">
    <numFmt numFmtId="164" formatCode="_-* #,##0.00\ [$€-C0A]_-;\-* #,##0.00\ [$€-C0A]_-;_-* &quot;-&quot;??\ [$€-C0A]_-;_-@_-"/>
    <numFmt numFmtId="165" formatCode="0.0%"/>
    <numFmt numFmtId="166" formatCode="#,##0.00_ ;\-#,##0.00\ "/>
    <numFmt numFmtId="167" formatCode="#,##0.00\ [$€-C0A];\-#,##0.00\ [$€-C0A]"/>
    <numFmt numFmtId="168" formatCode="#,##0.00\ [$€-C0A];[Red]\-#,##0.00\ [$€-C0A]"/>
  </numFmts>
  <fonts count="1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rgb="FF3CACD1"/>
      <name val="Arial"/>
      <family val="2"/>
    </font>
    <font>
      <sz val="11"/>
      <color rgb="FF3CACD1"/>
      <name val="Arial"/>
      <family val="2"/>
    </font>
    <font>
      <b/>
      <sz val="11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3CACD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6" tint="0.59999389629810485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 tint="-0.14999847407452621"/>
        <bgColor theme="6" tint="0.79998168889431442"/>
      </patternFill>
    </fill>
    <fill>
      <patternFill patternType="solid">
        <fgColor rgb="FF3CACD1"/>
        <bgColor theme="6" tint="0.79998168889431442"/>
      </patternFill>
    </fill>
    <fill>
      <patternFill patternType="solid">
        <fgColor rgb="FFB1DFED"/>
        <bgColor theme="6" tint="0.79998168889431442"/>
      </patternFill>
    </fill>
    <fill>
      <patternFill patternType="solid">
        <fgColor rgb="FF3CACD1"/>
        <bgColor theme="6" tint="0.59999389629810485"/>
      </patternFill>
    </fill>
  </fills>
  <borders count="24">
    <border>
      <left/>
      <right/>
      <top/>
      <bottom/>
      <diagonal/>
    </border>
    <border>
      <left/>
      <right/>
      <top/>
      <bottom style="thick">
        <color rgb="FF3CACD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3CACD1"/>
      </left>
      <right style="thick">
        <color rgb="FF800080"/>
      </right>
      <top style="thick">
        <color rgb="FF3CACD1"/>
      </top>
      <bottom/>
      <diagonal/>
    </border>
    <border>
      <left/>
      <right style="thick">
        <color rgb="FF3CACD1"/>
      </right>
      <top style="thick">
        <color rgb="FF3CACD1"/>
      </top>
      <bottom/>
      <diagonal/>
    </border>
    <border>
      <left style="thick">
        <color rgb="FF3CACD1"/>
      </left>
      <right style="thick">
        <color rgb="FF3CACD1"/>
      </right>
      <top style="thick">
        <color rgb="FF3CACD1"/>
      </top>
      <bottom/>
      <diagonal/>
    </border>
    <border>
      <left style="thick">
        <color rgb="FF3CACD1"/>
      </left>
      <right style="thick">
        <color rgb="FF3CACD1"/>
      </right>
      <top style="thick">
        <color rgb="FF3CACD1"/>
      </top>
      <bottom style="thick">
        <color rgb="FF3CACD1"/>
      </bottom>
      <diagonal/>
    </border>
    <border>
      <left/>
      <right style="thick">
        <color rgb="FF3CACD1"/>
      </right>
      <top style="thick">
        <color rgb="FF3CACD1"/>
      </top>
      <bottom style="thick">
        <color rgb="FF3CACD1"/>
      </bottom>
      <diagonal/>
    </border>
    <border>
      <left style="thick">
        <color rgb="FF3CACD1"/>
      </left>
      <right style="thick">
        <color rgb="FF3CACD1"/>
      </right>
      <top style="thick">
        <color theme="0"/>
      </top>
      <bottom/>
      <diagonal/>
    </border>
    <border>
      <left style="thick">
        <color rgb="FF800080"/>
      </left>
      <right style="thin">
        <color rgb="FF3CACD1"/>
      </right>
      <top style="thick">
        <color rgb="FF3CACD1"/>
      </top>
      <bottom style="thick">
        <color rgb="FF3CACD1"/>
      </bottom>
      <diagonal/>
    </border>
    <border>
      <left style="thin">
        <color rgb="FF3CACD1"/>
      </left>
      <right style="thin">
        <color rgb="FF3CACD1"/>
      </right>
      <top style="thick">
        <color rgb="FF3CACD1"/>
      </top>
      <bottom style="thick">
        <color rgb="FF3CACD1"/>
      </bottom>
      <diagonal/>
    </border>
    <border>
      <left style="thick">
        <color rgb="FF3CACD1"/>
      </left>
      <right style="thick">
        <color rgb="FF3CACD1"/>
      </right>
      <top style="thick">
        <color theme="0"/>
      </top>
      <bottom style="thick">
        <color rgb="FF3CACD1"/>
      </bottom>
      <diagonal/>
    </border>
    <border>
      <left style="thick">
        <color rgb="FF3CACD1"/>
      </left>
      <right/>
      <top style="thick">
        <color rgb="FF3CACD1"/>
      </top>
      <bottom style="thick">
        <color rgb="FF3CACD1"/>
      </bottom>
      <diagonal/>
    </border>
    <border>
      <left/>
      <right/>
      <top style="thick">
        <color rgb="FF3CACD1"/>
      </top>
      <bottom style="thick">
        <color rgb="FF3CACD1"/>
      </bottom>
      <diagonal/>
    </border>
    <border>
      <left/>
      <right style="thick">
        <color rgb="FF3CACD1"/>
      </right>
      <top/>
      <bottom style="thick">
        <color rgb="FF3CACD1"/>
      </bottom>
      <diagonal/>
    </border>
    <border>
      <left/>
      <right style="thick">
        <color rgb="FF3CACD1"/>
      </right>
      <top/>
      <bottom/>
      <diagonal/>
    </border>
    <border>
      <left style="thick">
        <color rgb="FF3CACD1"/>
      </left>
      <right style="thick">
        <color rgb="FF3CACD1"/>
      </right>
      <top/>
      <bottom style="thin">
        <color theme="6" tint="0.39997558519241921"/>
      </bottom>
      <diagonal/>
    </border>
    <border>
      <left style="thick">
        <color rgb="FF3CACD1"/>
      </left>
      <right style="thick">
        <color rgb="FF3CACD1"/>
      </right>
      <top/>
      <bottom style="thick">
        <color rgb="FF3CACD1"/>
      </bottom>
      <diagonal/>
    </border>
    <border>
      <left style="thick">
        <color rgb="FF3CACD1"/>
      </left>
      <right style="thick">
        <color rgb="FF3CACD1"/>
      </right>
      <top/>
      <bottom/>
      <diagonal/>
    </border>
    <border>
      <left style="thick">
        <color rgb="FF3CACD1"/>
      </left>
      <right style="thick">
        <color rgb="FF3CACD1"/>
      </right>
      <top style="thin">
        <color rgb="FF3CACD1"/>
      </top>
      <bottom style="thin">
        <color rgb="FF3CACD1"/>
      </bottom>
      <diagonal/>
    </border>
    <border>
      <left style="thick">
        <color rgb="FF3CACD1"/>
      </left>
      <right style="thick">
        <color rgb="FF3CACD1"/>
      </right>
      <top style="thick">
        <color rgb="FF3CACD1"/>
      </top>
      <bottom style="thin">
        <color rgb="FF3CACD1"/>
      </bottom>
      <diagonal/>
    </border>
    <border>
      <left style="thick">
        <color rgb="FF3CACD1"/>
      </left>
      <right style="thick">
        <color rgb="FF3CACD1"/>
      </right>
      <top/>
      <bottom style="thin">
        <color rgb="FF3CACD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Fill="1"/>
    <xf numFmtId="0" fontId="0" fillId="3" borderId="0" xfId="0" applyFill="1"/>
    <xf numFmtId="0" fontId="2" fillId="0" borderId="0" xfId="0" applyFont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2" fillId="4" borderId="0" xfId="0" applyFont="1" applyFill="1"/>
    <xf numFmtId="0" fontId="0" fillId="4" borderId="0" xfId="0" applyFill="1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164" fontId="0" fillId="0" borderId="0" xfId="0" applyNumberForma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9" fontId="0" fillId="0" borderId="0" xfId="0" applyNumberFormat="1" applyFill="1"/>
    <xf numFmtId="164" fontId="0" fillId="3" borderId="0" xfId="0" applyNumberFormat="1" applyFill="1" applyAlignment="1">
      <alignment horizontal="center" vertical="center"/>
    </xf>
    <xf numFmtId="164" fontId="2" fillId="4" borderId="0" xfId="0" applyNumberFormat="1" applyFont="1" applyFill="1" applyAlignment="1">
      <alignment horizontal="center" vertical="center"/>
    </xf>
    <xf numFmtId="0" fontId="1" fillId="5" borderId="0" xfId="0" applyFont="1" applyFill="1"/>
    <xf numFmtId="0" fontId="1" fillId="5" borderId="0" xfId="0" applyFont="1" applyFill="1" applyAlignment="1">
      <alignment horizontal="center" vertical="center"/>
    </xf>
    <xf numFmtId="164" fontId="1" fillId="5" borderId="0" xfId="0" applyNumberFormat="1" applyFont="1" applyFill="1" applyAlignment="1">
      <alignment horizontal="center" vertical="center"/>
    </xf>
    <xf numFmtId="0" fontId="3" fillId="5" borderId="0" xfId="0" applyFont="1" applyFill="1"/>
    <xf numFmtId="164" fontId="3" fillId="5" borderId="0" xfId="0" applyNumberFormat="1" applyFont="1" applyFill="1" applyAlignment="1">
      <alignment horizontal="center"/>
    </xf>
    <xf numFmtId="164" fontId="3" fillId="5" borderId="0" xfId="0" applyNumberFormat="1" applyFont="1" applyFill="1" applyAlignment="1">
      <alignment horizontal="center" vertical="center"/>
    </xf>
    <xf numFmtId="164" fontId="1" fillId="5" borderId="0" xfId="0" applyNumberFormat="1" applyFont="1" applyFill="1"/>
    <xf numFmtId="164" fontId="3" fillId="0" borderId="0" xfId="0" applyNumberFormat="1" applyFont="1" applyFill="1" applyAlignment="1">
      <alignment horizontal="center" vertical="center"/>
    </xf>
    <xf numFmtId="0" fontId="1" fillId="5" borderId="0" xfId="0" applyFont="1" applyFill="1" applyAlignment="1">
      <alignment horizontal="left" vertical="center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right" vertical="center"/>
    </xf>
    <xf numFmtId="0" fontId="1" fillId="5" borderId="0" xfId="0" applyFont="1" applyFill="1" applyAlignment="1">
      <alignment horizontal="right" vertical="center"/>
    </xf>
    <xf numFmtId="0" fontId="0" fillId="5" borderId="0" xfId="0" applyFill="1"/>
    <xf numFmtId="0" fontId="1" fillId="5" borderId="0" xfId="0" applyFont="1" applyFill="1" applyAlignment="1">
      <alignment horizontal="center"/>
    </xf>
    <xf numFmtId="164" fontId="1" fillId="5" borderId="0" xfId="0" applyNumberFormat="1" applyFont="1" applyFill="1" applyAlignment="1">
      <alignment horizontal="center"/>
    </xf>
    <xf numFmtId="0" fontId="0" fillId="6" borderId="0" xfId="0" applyFill="1"/>
    <xf numFmtId="164" fontId="0" fillId="6" borderId="0" xfId="0" applyNumberFormat="1" applyFill="1" applyAlignment="1">
      <alignment horizontal="center"/>
    </xf>
    <xf numFmtId="9" fontId="0" fillId="6" borderId="0" xfId="0" applyNumberFormat="1" applyFill="1"/>
    <xf numFmtId="164" fontId="0" fillId="2" borderId="0" xfId="0" applyNumberFormat="1" applyFill="1"/>
    <xf numFmtId="0" fontId="1" fillId="5" borderId="2" xfId="0" applyFont="1" applyFill="1" applyBorder="1" applyAlignment="1">
      <alignment horizontal="center"/>
    </xf>
    <xf numFmtId="164" fontId="0" fillId="0" borderId="3" xfId="0" applyNumberFormat="1" applyBorder="1"/>
    <xf numFmtId="164" fontId="1" fillId="5" borderId="4" xfId="0" applyNumberFormat="1" applyFon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1" fillId="5" borderId="3" xfId="0" applyNumberFormat="1" applyFont="1" applyFill="1" applyBorder="1" applyAlignment="1">
      <alignment horizontal="center"/>
    </xf>
    <xf numFmtId="0" fontId="0" fillId="0" borderId="3" xfId="0" applyBorder="1"/>
    <xf numFmtId="165" fontId="3" fillId="5" borderId="0" xfId="1" applyNumberFormat="1" applyFont="1" applyFill="1" applyAlignment="1">
      <alignment horizontal="center"/>
    </xf>
    <xf numFmtId="0" fontId="5" fillId="5" borderId="5" xfId="0" applyFont="1" applyFill="1" applyBorder="1" applyAlignment="1">
      <alignment horizontal="left"/>
    </xf>
    <xf numFmtId="0" fontId="0" fillId="5" borderId="6" xfId="0" applyFill="1" applyBorder="1"/>
    <xf numFmtId="0" fontId="6" fillId="5" borderId="7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wrapText="1"/>
    </xf>
    <xf numFmtId="0" fontId="6" fillId="5" borderId="10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wrapText="1" shrinkToFit="1"/>
    </xf>
    <xf numFmtId="0" fontId="0" fillId="5" borderId="11" xfId="0" applyFill="1" applyBorder="1"/>
    <xf numFmtId="0" fontId="0" fillId="5" borderId="12" xfId="0" applyFill="1" applyBorder="1"/>
    <xf numFmtId="0" fontId="6" fillId="5" borderId="13" xfId="0" applyFont="1" applyFill="1" applyBorder="1" applyAlignment="1">
      <alignment horizontal="center" vertical="center" wrapText="1"/>
    </xf>
    <xf numFmtId="0" fontId="0" fillId="0" borderId="1" xfId="0" applyBorder="1"/>
    <xf numFmtId="164" fontId="0" fillId="3" borderId="0" xfId="0" applyNumberFormat="1" applyFill="1"/>
    <xf numFmtId="164" fontId="0" fillId="3" borderId="3" xfId="0" applyNumberFormat="1" applyFill="1" applyBorder="1"/>
    <xf numFmtId="0" fontId="0" fillId="6" borderId="0" xfId="0" applyFill="1" applyAlignment="1">
      <alignment horizontal="center" vertical="center"/>
    </xf>
    <xf numFmtId="9" fontId="0" fillId="6" borderId="0" xfId="0" applyNumberFormat="1" applyFill="1" applyAlignment="1">
      <alignment horizontal="center" vertical="center"/>
    </xf>
    <xf numFmtId="164" fontId="0" fillId="6" borderId="0" xfId="0" applyNumberFormat="1" applyFill="1" applyAlignment="1">
      <alignment horizontal="center" vertical="center"/>
    </xf>
    <xf numFmtId="166" fontId="0" fillId="3" borderId="0" xfId="0" applyNumberFormat="1" applyFill="1" applyAlignment="1">
      <alignment horizontal="center" vertical="center"/>
    </xf>
    <xf numFmtId="166" fontId="1" fillId="5" borderId="0" xfId="0" applyNumberFormat="1" applyFont="1" applyFill="1" applyAlignment="1">
      <alignment horizontal="center" vertical="center"/>
    </xf>
    <xf numFmtId="166" fontId="3" fillId="5" borderId="0" xfId="0" applyNumberFormat="1" applyFont="1" applyFill="1" applyAlignment="1">
      <alignment horizontal="center" vertical="center"/>
    </xf>
    <xf numFmtId="0" fontId="3" fillId="5" borderId="14" xfId="0" applyFont="1" applyFill="1" applyBorder="1" applyAlignment="1">
      <alignment horizontal="right" vertical="center"/>
    </xf>
    <xf numFmtId="0" fontId="3" fillId="5" borderId="15" xfId="0" applyFont="1" applyFill="1" applyBorder="1"/>
    <xf numFmtId="164" fontId="3" fillId="5" borderId="1" xfId="0" applyNumberFormat="1" applyFont="1" applyFill="1" applyBorder="1" applyAlignment="1">
      <alignment horizontal="center" vertical="center"/>
    </xf>
    <xf numFmtId="0" fontId="1" fillId="5" borderId="17" xfId="0" applyFont="1" applyFill="1" applyBorder="1"/>
    <xf numFmtId="0" fontId="3" fillId="5" borderId="17" xfId="0" applyFont="1" applyFill="1" applyBorder="1"/>
    <xf numFmtId="0" fontId="3" fillId="5" borderId="16" xfId="0" applyFont="1" applyFill="1" applyBorder="1"/>
    <xf numFmtId="9" fontId="3" fillId="6" borderId="9" xfId="1" applyFont="1" applyFill="1" applyBorder="1"/>
    <xf numFmtId="9" fontId="3" fillId="5" borderId="16" xfId="1" applyFont="1" applyFill="1" applyBorder="1"/>
    <xf numFmtId="9" fontId="3" fillId="5" borderId="17" xfId="1" applyFont="1" applyFill="1" applyBorder="1"/>
    <xf numFmtId="0" fontId="6" fillId="10" borderId="7" xfId="0" applyNumberFormat="1" applyFont="1" applyFill="1" applyBorder="1" applyAlignment="1">
      <alignment horizontal="left"/>
    </xf>
    <xf numFmtId="4" fontId="6" fillId="10" borderId="7" xfId="0" applyNumberFormat="1" applyFont="1" applyFill="1" applyBorder="1" applyAlignment="1">
      <alignment horizontal="center" vertical="center"/>
    </xf>
    <xf numFmtId="0" fontId="7" fillId="7" borderId="21" xfId="0" applyNumberFormat="1" applyFont="1" applyFill="1" applyBorder="1" applyAlignment="1">
      <alignment horizontal="left"/>
    </xf>
    <xf numFmtId="0" fontId="7" fillId="7" borderId="22" xfId="0" applyNumberFormat="1" applyFont="1" applyFill="1" applyBorder="1" applyAlignment="1">
      <alignment horizontal="left"/>
    </xf>
    <xf numFmtId="0" fontId="7" fillId="9" borderId="18" xfId="0" applyNumberFormat="1" applyFont="1" applyFill="1" applyBorder="1" applyAlignment="1">
      <alignment horizontal="left"/>
    </xf>
    <xf numFmtId="0" fontId="7" fillId="7" borderId="23" xfId="0" applyNumberFormat="1" applyFont="1" applyFill="1" applyBorder="1" applyAlignment="1">
      <alignment horizontal="left"/>
    </xf>
    <xf numFmtId="0" fontId="7" fillId="11" borderId="21" xfId="0" applyNumberFormat="1" applyFont="1" applyFill="1" applyBorder="1" applyAlignment="1">
      <alignment horizontal="left"/>
    </xf>
    <xf numFmtId="0" fontId="7" fillId="11" borderId="20" xfId="0" applyNumberFormat="1" applyFont="1" applyFill="1" applyBorder="1" applyAlignment="1">
      <alignment horizontal="left"/>
    </xf>
    <xf numFmtId="0" fontId="10" fillId="10" borderId="8" xfId="0" applyNumberFormat="1" applyFont="1" applyFill="1" applyBorder="1" applyAlignment="1">
      <alignment horizontal="left"/>
    </xf>
    <xf numFmtId="167" fontId="10" fillId="10" borderId="8" xfId="0" applyNumberFormat="1" applyFont="1" applyFill="1" applyBorder="1" applyAlignment="1">
      <alignment horizontal="right"/>
    </xf>
    <xf numFmtId="0" fontId="10" fillId="12" borderId="19" xfId="0" applyNumberFormat="1" applyFont="1" applyFill="1" applyBorder="1" applyAlignment="1">
      <alignment horizontal="left"/>
    </xf>
    <xf numFmtId="0" fontId="10" fillId="10" borderId="19" xfId="0" applyNumberFormat="1" applyFont="1" applyFill="1" applyBorder="1" applyAlignment="1">
      <alignment horizontal="left"/>
    </xf>
    <xf numFmtId="167" fontId="10" fillId="10" borderId="19" xfId="0" applyNumberFormat="1" applyFont="1" applyFill="1" applyBorder="1" applyAlignment="1">
      <alignment horizontal="right"/>
    </xf>
    <xf numFmtId="167" fontId="10" fillId="12" borderId="19" xfId="0" applyNumberFormat="1" applyFont="1" applyFill="1" applyBorder="1" applyAlignment="1">
      <alignment horizontal="right"/>
    </xf>
    <xf numFmtId="0" fontId="7" fillId="11" borderId="8" xfId="0" applyNumberFormat="1" applyFont="1" applyFill="1" applyBorder="1" applyAlignment="1">
      <alignment horizontal="left"/>
    </xf>
    <xf numFmtId="168" fontId="7" fillId="7" borderId="21" xfId="0" applyNumberFormat="1" applyFont="1" applyFill="1" applyBorder="1" applyAlignment="1">
      <alignment horizontal="right"/>
    </xf>
    <xf numFmtId="168" fontId="9" fillId="11" borderId="21" xfId="0" applyNumberFormat="1" applyFont="1" applyFill="1" applyBorder="1" applyAlignment="1">
      <alignment horizontal="right"/>
    </xf>
    <xf numFmtId="168" fontId="9" fillId="7" borderId="21" xfId="0" applyNumberFormat="1" applyFont="1" applyFill="1" applyBorder="1" applyAlignment="1">
      <alignment horizontal="right"/>
    </xf>
    <xf numFmtId="168" fontId="9" fillId="11" borderId="20" xfId="0" applyNumberFormat="1" applyFont="1" applyFill="1" applyBorder="1" applyAlignment="1">
      <alignment horizontal="right"/>
    </xf>
    <xf numFmtId="168" fontId="7" fillId="7" borderId="22" xfId="0" applyNumberFormat="1" applyFont="1" applyFill="1" applyBorder="1" applyAlignment="1">
      <alignment horizontal="right"/>
    </xf>
    <xf numFmtId="168" fontId="9" fillId="9" borderId="18" xfId="0" applyNumberFormat="1" applyFont="1" applyFill="1" applyBorder="1" applyAlignment="1">
      <alignment horizontal="right"/>
    </xf>
    <xf numFmtId="168" fontId="9" fillId="0" borderId="8" xfId="0" applyNumberFormat="1" applyFont="1" applyFill="1" applyBorder="1" applyAlignment="1">
      <alignment horizontal="right"/>
    </xf>
    <xf numFmtId="164" fontId="8" fillId="8" borderId="19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1" fillId="5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64" fontId="1" fillId="5" borderId="0" xfId="0" applyNumberFormat="1" applyFont="1" applyFill="1" applyAlignment="1" applyProtection="1">
      <alignment horizontal="center" vertical="center"/>
    </xf>
    <xf numFmtId="164" fontId="0" fillId="3" borderId="0" xfId="0" applyNumberForma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164" fontId="0" fillId="0" borderId="0" xfId="0" applyNumberFormat="1" applyFill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3" fillId="6" borderId="0" xfId="0" applyFont="1" applyFill="1" applyAlignment="1" applyProtection="1">
      <alignment horizontal="center" vertical="center"/>
      <protection locked="0"/>
    </xf>
    <xf numFmtId="0" fontId="3" fillId="6" borderId="14" xfId="0" applyFont="1" applyFill="1" applyBorder="1" applyAlignment="1" applyProtection="1">
      <alignment horizontal="center" vertical="center"/>
      <protection locked="0"/>
    </xf>
    <xf numFmtId="0" fontId="3" fillId="6" borderId="15" xfId="0" applyFont="1" applyFill="1" applyBorder="1" applyAlignment="1" applyProtection="1">
      <alignment horizontal="center" vertical="center"/>
      <protection locked="0"/>
    </xf>
    <xf numFmtId="9" fontId="0" fillId="0" borderId="0" xfId="0" applyNumberFormat="1" applyFill="1" applyProtection="1">
      <protection locked="0"/>
    </xf>
    <xf numFmtId="0" fontId="0" fillId="3" borderId="0" xfId="0" applyFill="1" applyProtection="1">
      <protection locked="0"/>
    </xf>
    <xf numFmtId="9" fontId="0" fillId="6" borderId="0" xfId="0" applyNumberFormat="1" applyFill="1" applyProtection="1">
      <protection locked="0"/>
    </xf>
    <xf numFmtId="164" fontId="0" fillId="6" borderId="0" xfId="0" applyNumberFormat="1" applyFill="1" applyAlignment="1" applyProtection="1">
      <alignment horizontal="center" vertical="center"/>
      <protection locked="0"/>
    </xf>
    <xf numFmtId="9" fontId="0" fillId="3" borderId="0" xfId="0" applyNumberFormat="1" applyFill="1" applyProtection="1">
      <protection locked="0"/>
    </xf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Light16"/>
  <colors>
    <mruColors>
      <color rgb="FF3CACD1"/>
      <color rgb="FFB1DFED"/>
      <color rgb="FF3C0099"/>
      <color rgb="FF990099"/>
      <color rgb="FF9900CC"/>
      <color rgb="FFB300F2"/>
      <color rgb="FFB53DAC"/>
      <color rgb="FFD7B6FC"/>
      <color rgb="FFCC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1035170</xdr:colOff>
      <xdr:row>5</xdr:row>
      <xdr:rowOff>129396</xdr:rowOff>
    </xdr:to>
    <xdr:pic>
      <xdr:nvPicPr>
        <xdr:cNvPr id="2" name="Imagen 1" descr="IJ_CultEmp_logo_E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0000" t="9925" r="22500" b="8746"/>
        <a:stretch>
          <a:fillRect/>
        </a:stretch>
      </xdr:blipFill>
      <xdr:spPr>
        <a:xfrm>
          <a:off x="0" y="0"/>
          <a:ext cx="1035170" cy="10351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836762</xdr:colOff>
      <xdr:row>5</xdr:row>
      <xdr:rowOff>155275</xdr:rowOff>
    </xdr:to>
    <xdr:pic>
      <xdr:nvPicPr>
        <xdr:cNvPr id="2" name="Imagen 1" descr="IJ_CultEmp_logo_E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0000" t="9925" r="22500" b="8746"/>
        <a:stretch>
          <a:fillRect/>
        </a:stretch>
      </xdr:blipFill>
      <xdr:spPr>
        <a:xfrm>
          <a:off x="0" y="0"/>
          <a:ext cx="1061049" cy="10610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862642</xdr:colOff>
      <xdr:row>5</xdr:row>
      <xdr:rowOff>146649</xdr:rowOff>
    </xdr:to>
    <xdr:pic>
      <xdr:nvPicPr>
        <xdr:cNvPr id="2" name="Imagen 1" descr="IJ_CultEmp_logo_E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0000" t="9925" r="22500" b="8746"/>
        <a:stretch>
          <a:fillRect/>
        </a:stretch>
      </xdr:blipFill>
      <xdr:spPr>
        <a:xfrm>
          <a:off x="0" y="0"/>
          <a:ext cx="1052423" cy="105242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612476</xdr:colOff>
      <xdr:row>5</xdr:row>
      <xdr:rowOff>103517</xdr:rowOff>
    </xdr:to>
    <xdr:pic>
      <xdr:nvPicPr>
        <xdr:cNvPr id="2" name="Imagen 1" descr="IJ_CultEmp_logo_E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0000" t="9925" r="22500" b="8746"/>
        <a:stretch>
          <a:fillRect/>
        </a:stretch>
      </xdr:blipFill>
      <xdr:spPr>
        <a:xfrm>
          <a:off x="0" y="0"/>
          <a:ext cx="1009291" cy="10092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353683</xdr:colOff>
      <xdr:row>5</xdr:row>
      <xdr:rowOff>103517</xdr:rowOff>
    </xdr:to>
    <xdr:pic>
      <xdr:nvPicPr>
        <xdr:cNvPr id="2" name="Imagen 1" descr="IJ_CultEmp_logo_E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0000" t="9925" r="22500" b="8746"/>
        <a:stretch>
          <a:fillRect/>
        </a:stretch>
      </xdr:blipFill>
      <xdr:spPr>
        <a:xfrm>
          <a:off x="0" y="0"/>
          <a:ext cx="1009291" cy="100929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8626</xdr:colOff>
      <xdr:row>0</xdr:row>
      <xdr:rowOff>0</xdr:rowOff>
    </xdr:from>
    <xdr:to>
      <xdr:col>1</xdr:col>
      <xdr:colOff>750498</xdr:colOff>
      <xdr:row>5</xdr:row>
      <xdr:rowOff>138023</xdr:rowOff>
    </xdr:to>
    <xdr:pic>
      <xdr:nvPicPr>
        <xdr:cNvPr id="2" name="Imagen 1" descr="IJ_CultEmp_logo_E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0000" t="9925" r="22500" b="8746"/>
        <a:stretch>
          <a:fillRect/>
        </a:stretch>
      </xdr:blipFill>
      <xdr:spPr>
        <a:xfrm>
          <a:off x="8626" y="0"/>
          <a:ext cx="1043797" cy="10437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8626</xdr:colOff>
      <xdr:row>0</xdr:row>
      <xdr:rowOff>0</xdr:rowOff>
    </xdr:from>
    <xdr:to>
      <xdr:col>1</xdr:col>
      <xdr:colOff>750498</xdr:colOff>
      <xdr:row>5</xdr:row>
      <xdr:rowOff>138023</xdr:rowOff>
    </xdr:to>
    <xdr:pic>
      <xdr:nvPicPr>
        <xdr:cNvPr id="2" name="Imagen 1" descr="IJ_CultEmp_logo_E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0000" t="9925" r="22500" b="8746"/>
        <a:stretch>
          <a:fillRect/>
        </a:stretch>
      </xdr:blipFill>
      <xdr:spPr>
        <a:xfrm>
          <a:off x="8626" y="0"/>
          <a:ext cx="1043797" cy="10437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0"/>
  <sheetViews>
    <sheetView showGridLines="0" workbookViewId="0">
      <selection activeCell="B2" sqref="B2"/>
    </sheetView>
  </sheetViews>
  <sheetFormatPr baseColWidth="10" defaultRowHeight="15"/>
  <cols>
    <col min="1" max="1" width="50.7109375" customWidth="1"/>
    <col min="2" max="2" width="27.7109375" customWidth="1"/>
    <col min="3" max="3" width="25" customWidth="1"/>
    <col min="4" max="4" width="28.42578125" customWidth="1"/>
  </cols>
  <sheetData>
    <row r="2" spans="1:4">
      <c r="B2" s="3" t="s">
        <v>164</v>
      </c>
    </row>
    <row r="6" spans="1:4" ht="15.75" thickBot="1">
      <c r="A6" s="52"/>
      <c r="B6" s="52"/>
      <c r="C6" s="52"/>
      <c r="D6" s="52"/>
    </row>
    <row r="7" spans="1:4" ht="33" thickTop="1" thickBot="1">
      <c r="A7" s="43" t="s">
        <v>107</v>
      </c>
      <c r="B7" s="49"/>
      <c r="C7" s="50"/>
      <c r="D7" s="44"/>
    </row>
    <row r="8" spans="1:4" ht="17.25" thickTop="1" thickBot="1">
      <c r="A8" s="45" t="s">
        <v>108</v>
      </c>
      <c r="B8" s="48"/>
      <c r="C8" s="48"/>
      <c r="D8" s="48"/>
    </row>
    <row r="9" spans="1:4" ht="17.25" thickTop="1" thickBot="1">
      <c r="A9" s="47" t="s">
        <v>109</v>
      </c>
      <c r="B9" s="46"/>
      <c r="C9" s="46"/>
      <c r="D9" s="46"/>
    </row>
    <row r="10" spans="1:4" ht="17.25" thickTop="1" thickBot="1">
      <c r="A10" s="47" t="s">
        <v>110</v>
      </c>
      <c r="B10" s="46"/>
      <c r="C10" s="46"/>
      <c r="D10" s="46"/>
    </row>
    <row r="11" spans="1:4" ht="17.25" thickTop="1" thickBot="1">
      <c r="A11" s="47" t="s">
        <v>111</v>
      </c>
      <c r="B11" s="46"/>
      <c r="C11" s="46"/>
      <c r="D11" s="46"/>
    </row>
    <row r="12" spans="1:4" ht="17.25" thickTop="1" thickBot="1">
      <c r="A12" s="47" t="s">
        <v>112</v>
      </c>
      <c r="B12" s="46"/>
      <c r="C12" s="46"/>
      <c r="D12" s="46"/>
    </row>
    <row r="13" spans="1:4" ht="17.25" thickTop="1" thickBot="1">
      <c r="A13" s="47" t="s">
        <v>113</v>
      </c>
      <c r="B13" s="46"/>
      <c r="C13" s="46"/>
      <c r="D13" s="46"/>
    </row>
    <row r="14" spans="1:4" ht="17.25" thickTop="1" thickBot="1">
      <c r="A14" s="47" t="s">
        <v>114</v>
      </c>
      <c r="B14" s="46"/>
      <c r="C14" s="46"/>
      <c r="D14" s="46"/>
    </row>
    <row r="15" spans="1:4" ht="17.25" thickTop="1" thickBot="1">
      <c r="A15" s="47" t="s">
        <v>115</v>
      </c>
      <c r="B15" s="46"/>
      <c r="C15" s="46"/>
      <c r="D15" s="46"/>
    </row>
    <row r="16" spans="1:4" ht="17.25" thickTop="1" thickBot="1">
      <c r="A16" s="47" t="s">
        <v>116</v>
      </c>
      <c r="B16" s="46"/>
      <c r="C16" s="46"/>
      <c r="D16" s="46"/>
    </row>
    <row r="17" spans="1:4" ht="17.25" thickTop="1" thickBot="1">
      <c r="A17" s="47" t="s">
        <v>117</v>
      </c>
      <c r="B17" s="46"/>
      <c r="C17" s="46"/>
      <c r="D17" s="46"/>
    </row>
    <row r="18" spans="1:4" ht="17.25" thickTop="1" thickBot="1">
      <c r="A18" s="47" t="s">
        <v>118</v>
      </c>
      <c r="B18" s="46"/>
      <c r="C18" s="46"/>
      <c r="D18" s="46"/>
    </row>
    <row r="19" spans="1:4" ht="17.25" thickTop="1" thickBot="1">
      <c r="A19" s="47" t="s">
        <v>119</v>
      </c>
      <c r="B19" s="46"/>
      <c r="C19" s="46"/>
      <c r="D19" s="46"/>
    </row>
    <row r="20" spans="1:4" ht="17.25" thickTop="1" thickBot="1">
      <c r="A20" s="47" t="s">
        <v>120</v>
      </c>
      <c r="B20" s="46"/>
      <c r="C20" s="46"/>
      <c r="D20" s="46"/>
    </row>
    <row r="21" spans="1:4" ht="17.25" thickTop="1" thickBot="1">
      <c r="A21" s="47" t="s">
        <v>121</v>
      </c>
      <c r="B21" s="46"/>
      <c r="C21" s="46"/>
      <c r="D21" s="46"/>
    </row>
    <row r="22" spans="1:4" ht="17.25" thickTop="1" thickBot="1">
      <c r="A22" s="47" t="s">
        <v>122</v>
      </c>
      <c r="B22" s="46"/>
      <c r="C22" s="46"/>
      <c r="D22" s="46"/>
    </row>
    <row r="23" spans="1:4" ht="17.25" thickTop="1" thickBot="1">
      <c r="A23" s="47" t="s">
        <v>123</v>
      </c>
      <c r="B23" s="46"/>
      <c r="C23" s="46"/>
      <c r="D23" s="46"/>
    </row>
    <row r="24" spans="1:4" ht="17.25" thickTop="1" thickBot="1">
      <c r="A24" s="47" t="s">
        <v>124</v>
      </c>
      <c r="B24" s="46"/>
      <c r="C24" s="46"/>
      <c r="D24" s="46"/>
    </row>
    <row r="25" spans="1:4" ht="17.25" thickTop="1" thickBot="1">
      <c r="A25" s="47" t="s">
        <v>125</v>
      </c>
      <c r="B25" s="46"/>
      <c r="C25" s="46"/>
      <c r="D25" s="46"/>
    </row>
    <row r="26" spans="1:4" ht="17.25" thickTop="1" thickBot="1">
      <c r="A26" s="47" t="s">
        <v>126</v>
      </c>
      <c r="B26" s="46"/>
      <c r="C26" s="46"/>
      <c r="D26" s="46"/>
    </row>
    <row r="27" spans="1:4" ht="17.25" thickTop="1" thickBot="1">
      <c r="A27" s="47" t="s">
        <v>127</v>
      </c>
      <c r="B27" s="46"/>
      <c r="C27" s="46"/>
      <c r="D27" s="46"/>
    </row>
    <row r="28" spans="1:4" ht="17.25" thickTop="1" thickBot="1">
      <c r="A28" s="47" t="s">
        <v>128</v>
      </c>
      <c r="B28" s="46"/>
      <c r="C28" s="46"/>
      <c r="D28" s="46"/>
    </row>
    <row r="29" spans="1:4" ht="17.25" thickTop="1" thickBot="1">
      <c r="A29" s="51" t="s">
        <v>129</v>
      </c>
      <c r="B29" s="46"/>
      <c r="C29" s="46"/>
      <c r="D29" s="46"/>
    </row>
    <row r="30" spans="1:4" ht="15.75" thickTop="1"/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3"/>
  <sheetViews>
    <sheetView showGridLines="0" topLeftCell="B1" workbookViewId="0">
      <selection activeCell="D2" sqref="D2"/>
    </sheetView>
  </sheetViews>
  <sheetFormatPr baseColWidth="10" defaultRowHeight="15"/>
  <cols>
    <col min="1" max="1" width="3.28515625" customWidth="1"/>
    <col min="2" max="2" width="27.7109375" customWidth="1"/>
    <col min="3" max="3" width="7.85546875" customWidth="1"/>
    <col min="4" max="15" width="11.5703125" customWidth="1"/>
    <col min="17" max="17" width="23.85546875" customWidth="1"/>
    <col min="18" max="18" width="15.85546875" customWidth="1"/>
  </cols>
  <sheetData>
    <row r="2" spans="1:18">
      <c r="D2" s="3" t="s">
        <v>164</v>
      </c>
    </row>
    <row r="6" spans="1:18" ht="15.75" thickBot="1"/>
    <row r="7" spans="1:18">
      <c r="A7" s="17" t="s">
        <v>104</v>
      </c>
      <c r="B7" s="17"/>
      <c r="C7" s="17" t="s">
        <v>13</v>
      </c>
      <c r="D7" s="30" t="s">
        <v>0</v>
      </c>
      <c r="E7" s="30" t="s">
        <v>1</v>
      </c>
      <c r="F7" s="30" t="s">
        <v>2</v>
      </c>
      <c r="G7" s="30" t="s">
        <v>3</v>
      </c>
      <c r="H7" s="30" t="s">
        <v>4</v>
      </c>
      <c r="I7" s="30" t="s">
        <v>5</v>
      </c>
      <c r="J7" s="30" t="s">
        <v>6</v>
      </c>
      <c r="K7" s="30" t="s">
        <v>7</v>
      </c>
      <c r="L7" s="30" t="s">
        <v>8</v>
      </c>
      <c r="M7" s="30" t="s">
        <v>9</v>
      </c>
      <c r="N7" s="30" t="s">
        <v>10</v>
      </c>
      <c r="O7" s="30" t="s">
        <v>11</v>
      </c>
      <c r="P7" s="36" t="s">
        <v>64</v>
      </c>
      <c r="Q7" s="30" t="s">
        <v>70</v>
      </c>
      <c r="R7" s="30" t="s">
        <v>71</v>
      </c>
    </row>
    <row r="8" spans="1:18">
      <c r="A8" s="2" t="s">
        <v>27</v>
      </c>
      <c r="B8" s="2"/>
      <c r="C8" s="32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9">
        <f>SUM(D8:O8)</f>
        <v>0</v>
      </c>
      <c r="Q8" s="32"/>
      <c r="R8" s="32"/>
    </row>
    <row r="9" spans="1:18">
      <c r="A9" s="2" t="s">
        <v>28</v>
      </c>
      <c r="B9" s="2"/>
      <c r="C9" s="32"/>
      <c r="D9" s="33">
        <v>600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9">
        <f t="shared" ref="P9:P21" si="0">SUM(D9:O9)</f>
        <v>600</v>
      </c>
      <c r="Q9" s="32"/>
      <c r="R9" s="32"/>
    </row>
    <row r="10" spans="1:18">
      <c r="A10" s="2" t="s">
        <v>14</v>
      </c>
      <c r="B10" s="2"/>
      <c r="C10" s="34">
        <v>0.21</v>
      </c>
      <c r="D10" s="33">
        <v>13</v>
      </c>
      <c r="E10" s="33"/>
      <c r="F10" s="33">
        <v>250</v>
      </c>
      <c r="G10" s="33"/>
      <c r="H10" s="33"/>
      <c r="I10" s="33">
        <v>300</v>
      </c>
      <c r="J10" s="33"/>
      <c r="K10" s="33"/>
      <c r="L10" s="33"/>
      <c r="M10" s="33"/>
      <c r="N10" s="33"/>
      <c r="O10" s="33"/>
      <c r="P10" s="39">
        <f t="shared" si="0"/>
        <v>563</v>
      </c>
      <c r="Q10" s="34">
        <v>0.33</v>
      </c>
      <c r="R10" s="32">
        <v>6</v>
      </c>
    </row>
    <row r="11" spans="1:18">
      <c r="A11" s="2" t="s">
        <v>29</v>
      </c>
      <c r="B11" s="2"/>
      <c r="C11" s="32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9">
        <f t="shared" si="0"/>
        <v>0</v>
      </c>
      <c r="Q11" s="32"/>
      <c r="R11" s="32"/>
    </row>
    <row r="12" spans="1:18">
      <c r="A12" s="2" t="s">
        <v>30</v>
      </c>
      <c r="B12" s="2"/>
      <c r="C12" s="32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9">
        <f t="shared" si="0"/>
        <v>0</v>
      </c>
      <c r="Q12" s="32"/>
      <c r="R12" s="32"/>
    </row>
    <row r="13" spans="1:18">
      <c r="A13" s="2" t="s">
        <v>31</v>
      </c>
      <c r="B13" s="2"/>
      <c r="C13" s="32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9">
        <f t="shared" si="0"/>
        <v>0</v>
      </c>
      <c r="Q13" s="32"/>
      <c r="R13" s="32"/>
    </row>
    <row r="14" spans="1:18">
      <c r="A14" s="2" t="s">
        <v>34</v>
      </c>
      <c r="B14" s="2"/>
      <c r="C14" s="32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9">
        <f t="shared" si="0"/>
        <v>0</v>
      </c>
      <c r="Q14" s="32"/>
      <c r="R14" s="32"/>
    </row>
    <row r="15" spans="1:18">
      <c r="A15" s="2" t="s">
        <v>25</v>
      </c>
      <c r="B15" s="2"/>
      <c r="C15" s="32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9">
        <f t="shared" si="0"/>
        <v>0</v>
      </c>
      <c r="Q15" s="32"/>
      <c r="R15" s="32"/>
    </row>
    <row r="16" spans="1:18">
      <c r="A16" s="2" t="s">
        <v>21</v>
      </c>
      <c r="B16" s="2"/>
      <c r="C16" s="34">
        <v>0.21</v>
      </c>
      <c r="D16" s="33">
        <f>400+190</f>
        <v>590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9">
        <f t="shared" si="0"/>
        <v>590</v>
      </c>
      <c r="Q16" s="34">
        <v>0.1</v>
      </c>
      <c r="R16" s="32">
        <v>20</v>
      </c>
    </row>
    <row r="17" spans="1:18">
      <c r="A17" s="2" t="s">
        <v>22</v>
      </c>
      <c r="B17" s="2"/>
      <c r="C17" s="34">
        <v>0.21</v>
      </c>
      <c r="D17" s="33">
        <f>1331.1+129.74</f>
        <v>1460.84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9">
        <f t="shared" si="0"/>
        <v>1460.84</v>
      </c>
      <c r="Q17" s="34">
        <v>0.25</v>
      </c>
      <c r="R17" s="32">
        <v>8</v>
      </c>
    </row>
    <row r="18" spans="1:18">
      <c r="A18" s="2" t="s">
        <v>33</v>
      </c>
      <c r="B18" s="2"/>
      <c r="C18" s="3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9">
        <f t="shared" si="0"/>
        <v>0</v>
      </c>
      <c r="Q18" s="32"/>
      <c r="R18" s="32"/>
    </row>
    <row r="19" spans="1:18">
      <c r="A19" s="2" t="s">
        <v>23</v>
      </c>
      <c r="B19" s="2"/>
      <c r="C19" s="32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9">
        <f t="shared" si="0"/>
        <v>0</v>
      </c>
      <c r="Q19" s="32"/>
      <c r="R19" s="32"/>
    </row>
    <row r="20" spans="1:18">
      <c r="A20" s="2" t="s">
        <v>24</v>
      </c>
      <c r="B20" s="2"/>
      <c r="C20" s="32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9">
        <f t="shared" si="0"/>
        <v>0</v>
      </c>
      <c r="Q20" s="32"/>
      <c r="R20" s="32"/>
    </row>
    <row r="21" spans="1:18">
      <c r="A21" s="2" t="s">
        <v>26</v>
      </c>
      <c r="B21" s="2"/>
      <c r="C21" s="3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9">
        <f t="shared" si="0"/>
        <v>0</v>
      </c>
      <c r="Q21" s="32"/>
      <c r="R21" s="32"/>
    </row>
    <row r="22" spans="1:18">
      <c r="A22" s="17" t="s">
        <v>64</v>
      </c>
      <c r="B22" s="17"/>
      <c r="C22" s="17"/>
      <c r="D22" s="31">
        <f t="shared" ref="D22:P22" si="1">SUM(D8:D21)</f>
        <v>2663.84</v>
      </c>
      <c r="E22" s="31">
        <f t="shared" si="1"/>
        <v>0</v>
      </c>
      <c r="F22" s="31">
        <f t="shared" si="1"/>
        <v>250</v>
      </c>
      <c r="G22" s="31">
        <f t="shared" si="1"/>
        <v>0</v>
      </c>
      <c r="H22" s="31">
        <f t="shared" si="1"/>
        <v>0</v>
      </c>
      <c r="I22" s="31">
        <f t="shared" si="1"/>
        <v>300</v>
      </c>
      <c r="J22" s="31">
        <f t="shared" si="1"/>
        <v>0</v>
      </c>
      <c r="K22" s="31">
        <f t="shared" si="1"/>
        <v>0</v>
      </c>
      <c r="L22" s="31">
        <f t="shared" si="1"/>
        <v>0</v>
      </c>
      <c r="M22" s="31">
        <f t="shared" si="1"/>
        <v>0</v>
      </c>
      <c r="N22" s="31">
        <f t="shared" si="1"/>
        <v>0</v>
      </c>
      <c r="O22" s="31">
        <f t="shared" si="1"/>
        <v>0</v>
      </c>
      <c r="P22" s="40">
        <f t="shared" si="1"/>
        <v>3213.84</v>
      </c>
      <c r="Q22" s="30"/>
      <c r="R22" s="30"/>
    </row>
    <row r="23" spans="1:18"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37"/>
    </row>
    <row r="24" spans="1:18">
      <c r="A24" s="17" t="s">
        <v>80</v>
      </c>
      <c r="B24" s="17"/>
      <c r="C24" s="17"/>
      <c r="D24" s="31">
        <f>(D8*(1+$C$8))+(D9*(1+$C$9))+(D10*(1+$C$10))+(D11*(1+$C$11))+(D12*(1+$C$12))+(D13*(1+$C$13))+(D14*(1+$C$14))+(D15*(1+$C$15))+(D16*(1+$C$16))+(D17*(1+$C$17))+(D18*(1+$C$18))+(D19*(1+$C$19))+(D20*(1+$C$20))+(D21*(1+$C$21))</f>
        <v>3097.2464</v>
      </c>
      <c r="E24" s="31">
        <f t="shared" ref="E24:O24" si="2">(E8*(1+$C$8))+(E9*(1+$C$9))+(E10*(1+$C$10))+(E11*(1+$C$11))+(E12*(1+$C$12))+(E13*(1+$C$13))+(E14*(1+$C$14))+(E15*(1+$C$15))+(E16*(1+$C$16))+(E17*(1+$C$17))+(E18*(1+$C$18))+(E19*(1+$C$19))+(E20*(1+$C$20))+(E21*(1+$C$21))</f>
        <v>0</v>
      </c>
      <c r="F24" s="31">
        <f t="shared" si="2"/>
        <v>302.5</v>
      </c>
      <c r="G24" s="31">
        <f t="shared" si="2"/>
        <v>0</v>
      </c>
      <c r="H24" s="31">
        <f t="shared" si="2"/>
        <v>0</v>
      </c>
      <c r="I24" s="31">
        <f t="shared" si="2"/>
        <v>363</v>
      </c>
      <c r="J24" s="31">
        <f t="shared" si="2"/>
        <v>0</v>
      </c>
      <c r="K24" s="31">
        <f t="shared" si="2"/>
        <v>0</v>
      </c>
      <c r="L24" s="31">
        <f t="shared" si="2"/>
        <v>0</v>
      </c>
      <c r="M24" s="31">
        <f t="shared" si="2"/>
        <v>0</v>
      </c>
      <c r="N24" s="31">
        <f t="shared" si="2"/>
        <v>0</v>
      </c>
      <c r="O24" s="31">
        <f t="shared" si="2"/>
        <v>0</v>
      </c>
      <c r="P24" s="40">
        <f>SUM(D24:O24)</f>
        <v>3762.7464</v>
      </c>
      <c r="Q24" s="30"/>
      <c r="R24" s="30"/>
    </row>
    <row r="25" spans="1:18">
      <c r="P25" s="41"/>
    </row>
    <row r="26" spans="1:18" ht="15.75" thickBot="1">
      <c r="A26" s="17" t="s">
        <v>106</v>
      </c>
      <c r="B26" s="17"/>
      <c r="C26" s="17"/>
      <c r="D26" s="31">
        <f>D24-D22</f>
        <v>433.40639999999985</v>
      </c>
      <c r="E26" s="31">
        <f t="shared" ref="E26:O26" si="3">E24-E22</f>
        <v>0</v>
      </c>
      <c r="F26" s="31">
        <f t="shared" si="3"/>
        <v>52.5</v>
      </c>
      <c r="G26" s="31">
        <f t="shared" si="3"/>
        <v>0</v>
      </c>
      <c r="H26" s="31">
        <f t="shared" si="3"/>
        <v>0</v>
      </c>
      <c r="I26" s="31">
        <f t="shared" si="3"/>
        <v>63</v>
      </c>
      <c r="J26" s="31">
        <f t="shared" si="3"/>
        <v>0</v>
      </c>
      <c r="K26" s="31">
        <f t="shared" si="3"/>
        <v>0</v>
      </c>
      <c r="L26" s="31">
        <f t="shared" si="3"/>
        <v>0</v>
      </c>
      <c r="M26" s="31">
        <f t="shared" si="3"/>
        <v>0</v>
      </c>
      <c r="N26" s="31">
        <f t="shared" si="3"/>
        <v>0</v>
      </c>
      <c r="O26" s="31">
        <f t="shared" si="3"/>
        <v>0</v>
      </c>
      <c r="P26" s="38">
        <f>SUM(D26:O26)</f>
        <v>548.90639999999985</v>
      </c>
      <c r="Q26" s="30"/>
      <c r="R26" s="30"/>
    </row>
    <row r="27" spans="1:18" ht="15.75" thickBot="1"/>
    <row r="28" spans="1:18">
      <c r="A28" s="17" t="s">
        <v>89</v>
      </c>
      <c r="B28" s="17"/>
      <c r="C28" s="17"/>
      <c r="D28" s="30" t="s">
        <v>0</v>
      </c>
      <c r="E28" s="30" t="s">
        <v>1</v>
      </c>
      <c r="F28" s="30" t="s">
        <v>2</v>
      </c>
      <c r="G28" s="30" t="s">
        <v>3</v>
      </c>
      <c r="H28" s="30" t="s">
        <v>4</v>
      </c>
      <c r="I28" s="30" t="s">
        <v>5</v>
      </c>
      <c r="J28" s="30" t="s">
        <v>6</v>
      </c>
      <c r="K28" s="30" t="s">
        <v>7</v>
      </c>
      <c r="L28" s="30" t="s">
        <v>8</v>
      </c>
      <c r="M28" s="30" t="s">
        <v>9</v>
      </c>
      <c r="N28" s="30" t="s">
        <v>10</v>
      </c>
      <c r="O28" s="30" t="s">
        <v>11</v>
      </c>
      <c r="P28" s="36" t="s">
        <v>64</v>
      </c>
      <c r="Q28" s="30" t="s">
        <v>105</v>
      </c>
      <c r="R28" s="30"/>
    </row>
    <row r="29" spans="1:18">
      <c r="A29" s="2" t="str">
        <f t="shared" ref="A29:A42" si="4">A8</f>
        <v>Concesiones</v>
      </c>
      <c r="B29" s="2"/>
      <c r="C29" s="2"/>
      <c r="D29" s="53">
        <f>D8*$Q$8/12</f>
        <v>0</v>
      </c>
      <c r="E29" s="53">
        <f>$D$8*$Q$8/12+$E$8*$Q$8/12</f>
        <v>0</v>
      </c>
      <c r="F29" s="53">
        <f>$D$8*$Q$8/12+$E$8*$Q$8/12+$F$8*$Q$8/12</f>
        <v>0</v>
      </c>
      <c r="G29" s="53">
        <f>$D$8*$Q$8/12+$E$8*$Q$8/12+$F$8*$Q$8/12+$G$8*$Q$8/12</f>
        <v>0</v>
      </c>
      <c r="H29" s="53">
        <f>$D$8*$Q$8/12+$E$8*$Q$8/12+$F$8*$Q$8/12+$G$8*$Q$8/12+$H$8*$Q$8/12</f>
        <v>0</v>
      </c>
      <c r="I29" s="53">
        <f>$D$8*$Q$8/12+$E$8*$Q$8/12+$F$8*$Q$8/12+$G$8*$Q$8/12+$H$8*$Q$8/12+$I$8*$Q$8/12</f>
        <v>0</v>
      </c>
      <c r="J29" s="53">
        <f>$D$8*$Q$8/12+$E$8*$Q$8/12+$F$8*$Q$8/12+$G$8*$Q$8/12+$H$8*$Q$8/12+$I$8*$Q$8/12+$J$8*$Q$8/12</f>
        <v>0</v>
      </c>
      <c r="K29" s="53">
        <f>$D$8*$Q$8/12+$E$8*$Q$8/12+$F$8*$Q$8/12+$G$8*$Q$8/12+$H$8*$Q$8/12+$I$8*$Q$8/12+$J$8*$Q$8/12+$K$8*$Q$8/12</f>
        <v>0</v>
      </c>
      <c r="L29" s="53">
        <f>$D$8*$Q$8/12+$E$8*$Q$8/12+$F$8*$Q$8/12+$G$8*$Q$8/12+$H$8*$Q$8/12+$I$8*$Q$8/12+$J$8*$Q$8/12+$K$8*$Q$8/12+$L$8*$Q$8/12</f>
        <v>0</v>
      </c>
      <c r="M29" s="53">
        <f>$D$8*$Q$8/12+$E$8*$Q$8/12+$F$8*$Q$8/12+$G$8*$Q$8/12+$H$8*$Q$8/12+$I$8*$Q$8/12+$J$8*$Q$8/12+$K$8*$Q$8/12+$L$8*$Q$8/12+$M$8*$Q$8/12</f>
        <v>0</v>
      </c>
      <c r="N29" s="53">
        <f>$D$8*$Q$8/12+$E$8*$Q$8/12+$F$8*$Q$8/12+$G$8*$Q$8/12+$H$8*$Q$8/12+$I$8*$Q$8/12+$J$8*$Q$8/12+$K$8*$Q$8/12+$L$8*$Q$8/12+$M$8*$Q$8/12+$N$8*$Q$8/12</f>
        <v>0</v>
      </c>
      <c r="O29" s="53">
        <f>$D$8*$Q$8/12+$E$8*$Q$8/12+$F$8*$Q$8/12+$G$8*$Q$8/12+$H$8*$Q$8/12+$I$8*$Q$8/12+$J$8*$Q$8/12+$K$8*$Q$8/12+$L$8*$Q$8/12+$M$8*$Q$8/12+$N$8*$Q$8/12+$O$8*$Q$8/12</f>
        <v>0</v>
      </c>
      <c r="P29" s="54">
        <f>SUM(D29:O29)</f>
        <v>0</v>
      </c>
      <c r="Q29" s="35">
        <f t="shared" ref="Q29:Q42" si="5">P8-P29</f>
        <v>0</v>
      </c>
    </row>
    <row r="30" spans="1:18">
      <c r="A30" s="2" t="str">
        <f t="shared" si="4"/>
        <v>Patentes y marcas</v>
      </c>
      <c r="B30" s="2"/>
      <c r="C30" s="2"/>
      <c r="D30" s="53">
        <f>$D$9*$Q$9/12</f>
        <v>0</v>
      </c>
      <c r="E30" s="53">
        <f>$D$9*$Q$9/12+$E$9*$Q$9/12</f>
        <v>0</v>
      </c>
      <c r="F30" s="53">
        <f>$D$9*$Q$9/12+$E$9*$Q$9/12+$F$9*$Q$9/12</f>
        <v>0</v>
      </c>
      <c r="G30" s="53">
        <f>$D$9*$Q$9/12+$E$9*$Q$9/12+$F$9*$Q$9/12+$G$9*$Q$9/12</f>
        <v>0</v>
      </c>
      <c r="H30" s="53">
        <f>$D$9*$Q$9/12+$E$9*$Q$9/12+$F$9*$Q$9/12+$G$9*$Q$9/12+$H$9*$Q$9/12</f>
        <v>0</v>
      </c>
      <c r="I30" s="53">
        <f>$D$9*$Q$9/12+$E$9*$Q$9/12+$F$9*$Q$9/12+$G$9*$Q$9/12+$H$9*$Q$9/12+$I$9*$Q$9/12</f>
        <v>0</v>
      </c>
      <c r="J30" s="53">
        <f>$D$9*$Q$9/12+$E$9*$Q$9/12+$F$9*$Q$9/12+$G$9*$Q$9/12+$H$9*$Q$9/12+$I$9*$Q$9/12+$J$9*$Q$9/12</f>
        <v>0</v>
      </c>
      <c r="K30" s="53">
        <f>$D$9*$Q$9/12+$E$9*$Q$9/12+$F$9*$Q$9/12+$G$9*$Q$9/12+$H$9*$Q$9/12+$I$9*$Q$9/12+$J$9*$Q$9/12+$K$9*$Q$9/12</f>
        <v>0</v>
      </c>
      <c r="L30" s="53">
        <f>$D$9*$Q$9/12+$E$9*$Q$9/12+$F$9*$Q$9/12+$G$9*$Q$9/12+$H$9*$Q$9/12+$I$9*$Q$9/12+$J$9*$Q$9/12+$K$9*$Q$9/12+$L$9*$Q$9/12</f>
        <v>0</v>
      </c>
      <c r="M30" s="53">
        <f>$D$9*$Q$9/12+$E$9*$Q$9/12+$F$9*$Q$9/12+$G$9*$Q$9/12+$H$9*$Q$9/12+$I$9*$Q$9/12+$J$9*$Q$9/12+$K$9*$Q$9/12+$L$9*$Q$9/12+$M$9*$Q$9/12</f>
        <v>0</v>
      </c>
      <c r="N30" s="53">
        <f>$D$9*$Q$9/12+$E$9*$Q$9/12+$F$9*$Q$9/12+$G$9*$Q$9/12+$H$9*$Q$9/12+$I$9*$Q$9/12+$J$9*$Q$9/12+$K$9*$Q$9/12+$L$9*$Q$9/12+$M$9*$Q$9/12+$N$9*$Q$9/12</f>
        <v>0</v>
      </c>
      <c r="O30" s="53">
        <f>$D$9*$Q$9/12+$E$9*$Q$9/12+$F$9*$Q$9/12+$G$9*$Q$9/12+$H$9*$Q$9/12+$I$9*$Q$9/12+$J$9*$Q$9/12+$K$9*$Q$9/12+$L$9*$Q$9/12+$M$9*$Q$9/12+$N$9*$Q$9/12+$O$9*$Q$9/12</f>
        <v>0</v>
      </c>
      <c r="P30" s="54">
        <f t="shared" ref="P30:P42" si="6">SUM(D30:O30)</f>
        <v>0</v>
      </c>
      <c r="Q30" s="35">
        <f t="shared" si="5"/>
        <v>600</v>
      </c>
    </row>
    <row r="31" spans="1:18">
      <c r="A31" s="2" t="str">
        <f t="shared" si="4"/>
        <v>Aplicaciones informáticas</v>
      </c>
      <c r="B31" s="2"/>
      <c r="C31" s="2"/>
      <c r="D31" s="53">
        <f t="shared" ref="D31:D42" si="7">D10*Q10/12</f>
        <v>0.35749999999999998</v>
      </c>
      <c r="E31" s="53">
        <f>$D$10*$Q$10/12+$E$10*$Q$10/12</f>
        <v>0.35749999999999998</v>
      </c>
      <c r="F31" s="53">
        <f>$D$10*$Q$10/12+$E$10*$Q$10/12+$F$10*$Q$10/12</f>
        <v>7.2324999999999999</v>
      </c>
      <c r="G31" s="53">
        <f>$D$10*$Q$10/12+$E$10*$Q$10/12+$F$10*$Q$10/12+$G$10*$Q$10/12</f>
        <v>7.2324999999999999</v>
      </c>
      <c r="H31" s="53">
        <f>$D$10*$Q$10/12+$E$10*$Q$10/12+$F$10*$Q$10/12+$G$10*$Q$10/12+$H$10*$Q$10/12</f>
        <v>7.2324999999999999</v>
      </c>
      <c r="I31" s="53">
        <f>$D$10*$Q$10/12+$E$10*$Q$10/12+$F$10*$Q$10/12+$G$10*$Q$10/12+$H$10*$Q$10/12+$I$10*$Q$10/12</f>
        <v>15.4825</v>
      </c>
      <c r="J31" s="53">
        <f>$D$10*$Q$10/12+$E$10*$Q$10/12+$F$10*$Q$10/12+$G$10*$Q$10/12+$H$10*$Q$10/12+$I$10*$Q$10/12+$J$10*$Q$10/12</f>
        <v>15.4825</v>
      </c>
      <c r="K31" s="53">
        <f>$D$10*$Q$10/12+$E$10*$Q$10/12+$F$10*$Q$10/12+$G$10*$Q$10/12+$H$10*$Q$10/12+$I$10*$Q$10/12+$J$10*$Q$10/12+$K$10*$Q$10/12</f>
        <v>15.4825</v>
      </c>
      <c r="L31" s="53">
        <f>$D$10*$Q$10/12+$E$10*$Q$10/12+$F$10*$Q$10/12+$G$10*$Q$10/12+$H$10*$Q$10/12+$I$10*$Q$10/12+$J$10*$Q$10/12+$K$10*$Q$10/12+$L$10*$Q$10/12</f>
        <v>15.4825</v>
      </c>
      <c r="M31" s="53">
        <f>$D$10*$Q$10/12+$E$10*$Q$10/12+$F$10*$Q$10/12+$G$10*$Q$10/12+$H$10*$Q$10/12+$I$10*$Q$10/12+$J$10*$Q$10/12+$K$10*$Q$10/12+$L$10*$Q$10/12+$M$10*$Q$10/12</f>
        <v>15.4825</v>
      </c>
      <c r="N31" s="53">
        <f>$D$10*$Q$10/12+$E$10*$Q$10/12+$F$10*$Q$10/12+$G$10*$Q$10/12+$H$10*$Q$10/12+$I$10*$Q$10/12+$J$10*$Q$10/12+$K$10*$Q$10/12+$L$10*$Q$10/12+$M$10*$Q$10/12+$N$10*$Q$10/12</f>
        <v>15.4825</v>
      </c>
      <c r="O31" s="53">
        <f>$D$10*$Q$10/12+$E$10*$Q$10/12+$F$10*$Q$10/12+$G$10*$Q$10/12+$H$10*$Q$10/12+$I$10*$Q$10/12+$J$10*$Q$10/12+$K$10*$Q$10/12+$L$10*$Q$10/12+$M$10*$Q$10/12+$N$10*$Q$10/12+$O$10*$Q$10/12</f>
        <v>15.4825</v>
      </c>
      <c r="P31" s="54">
        <f t="shared" si="6"/>
        <v>130.79</v>
      </c>
      <c r="Q31" s="35">
        <f t="shared" si="5"/>
        <v>432.21000000000004</v>
      </c>
    </row>
    <row r="32" spans="1:18">
      <c r="A32" s="2" t="str">
        <f t="shared" si="4"/>
        <v>Terrenos</v>
      </c>
      <c r="B32" s="2"/>
      <c r="C32" s="2"/>
      <c r="D32" s="53">
        <f t="shared" si="7"/>
        <v>0</v>
      </c>
      <c r="E32" s="53">
        <f>$D$11*$Q$11/12+$E$11*$Q$11/12</f>
        <v>0</v>
      </c>
      <c r="F32" s="53">
        <f>$D$11*$Q$11/12+$E$11*$Q$11/12+$F$11*$Q$11/12</f>
        <v>0</v>
      </c>
      <c r="G32" s="53">
        <f>$D$11*$Q$11/12+$E$11*$Q$11/12+$F$11*$Q$11/12+$G$11*$Q$11/12</f>
        <v>0</v>
      </c>
      <c r="H32" s="53">
        <f>$D$11*$Q$11/12+$E$11*$Q$11/12+$F$11*$Q$11/12+$G$11*$Q$11/12+$H$11*$Q$11/12</f>
        <v>0</v>
      </c>
      <c r="I32" s="53">
        <f>$D$11*$Q$11/12+$E$11*$Q$11/12+$F$11*$Q$11/12+$G$11*$Q$11/12+$H$11*$Q$11/12+$I$11*$Q$11/12</f>
        <v>0</v>
      </c>
      <c r="J32" s="53">
        <f>$D$11*$Q$11/12+$E$11*$Q$11/12+$F$11*$Q$11/12+$G$11*$Q$11/12+$H$11*$Q$11/12+$I$11*$Q$11/12+$J$11*$Q$11/12</f>
        <v>0</v>
      </c>
      <c r="K32" s="53">
        <f>$D$11*$Q$11/12+$E$11*$Q$11/12+$F$11*$Q$11/12+$G$11*$Q$11/12+$H$11*$Q$11/12+$I$11*$Q$11/12+$J$11*$Q$11/12+$K$11*$Q$11/12</f>
        <v>0</v>
      </c>
      <c r="L32" s="53">
        <f>$D$11*$Q$11/12+$E$11*$Q$11/12+$F$11*$Q$11/12+$G$11*$Q$11/12+$H$11*$Q$11/12+$I$11*$Q$11/12+$J$11*$Q$11/12+$K$11*$Q$11/12+$L$11*$Q$11/12</f>
        <v>0</v>
      </c>
      <c r="M32" s="53">
        <f>$D$11*$Q$11/12+$E$11*$Q$11/12+$F$11*$Q$11/12+$G$11*$Q$11/12+$H$11*$Q$11/12+$I$11*$Q$11/12+$J$11*$Q$11/12+$K$11*$Q$11/12+$L$11*$Q$11/12+$M$11*$Q$11/12</f>
        <v>0</v>
      </c>
      <c r="N32" s="53">
        <f>$D$11*$Q$11/12+$E$11*$Q$11/12+$F$11*$Q$11/12+$G$11*$Q$11/12+$H$11*$Q$11/12+$I$11*$Q$11/12+$J$11*$Q$11/12+$K$11*$Q$11/12+$L$11*$Q$11/12+$M$11*$Q$11/12+$N$11*$Q$11/12</f>
        <v>0</v>
      </c>
      <c r="O32" s="53">
        <f>$D$11*$Q$11/12+$E$11*$Q$11/12+$F$11*$Q$11/12+$G$11*$Q$11/12+$H$11*$Q$11/12+$I$11*$Q$11/12+$J$11*$Q$11/12+$K$11*$Q$11/12+$L$11*$Q$11/12+$M$11*$Q$11/12+$N$11*$Q$11/12+$O$11*$Q$11/12</f>
        <v>0</v>
      </c>
      <c r="P32" s="54">
        <f t="shared" si="6"/>
        <v>0</v>
      </c>
      <c r="Q32" s="35">
        <f t="shared" si="5"/>
        <v>0</v>
      </c>
    </row>
    <row r="33" spans="1:18">
      <c r="A33" s="2" t="str">
        <f t="shared" si="4"/>
        <v>Construcciones</v>
      </c>
      <c r="B33" s="2"/>
      <c r="C33" s="2"/>
      <c r="D33" s="53">
        <f t="shared" si="7"/>
        <v>0</v>
      </c>
      <c r="E33" s="53">
        <f>$D$12*$Q$12/12+$E$12*$Q$12/12</f>
        <v>0</v>
      </c>
      <c r="F33" s="53">
        <f>$D$12*$Q$12/12+$E$12*$Q$12/12+$F$12*$Q$12/12</f>
        <v>0</v>
      </c>
      <c r="G33" s="53">
        <f>$D$12*$Q$12/12+$E$12*$Q$12/12+$F$12*$Q$12/12+$G$12*$Q$12/12</f>
        <v>0</v>
      </c>
      <c r="H33" s="53">
        <f>$D$12*$Q$12/12+$E$12*$Q$12/12+$F$12*$Q$12/12+$G$12*$Q$12/12+$H$12*$Q$12/12</f>
        <v>0</v>
      </c>
      <c r="I33" s="53">
        <f>$D$12*$Q$12/12+$E$12*$Q$12/12+$F$12*$Q$12/12+$G$12*$Q$12/12+$H$12*$Q$12/12+$I$12*$Q$12/12</f>
        <v>0</v>
      </c>
      <c r="J33" s="53">
        <f>$D$12*$Q$12/12+$E$12*$Q$12/12+$F$12*$Q$12/12+$G$12*$Q$12/12+$H$12*$Q$12/12+$I$12*$Q$12/12+$J$12*$Q$12/12</f>
        <v>0</v>
      </c>
      <c r="K33" s="53">
        <f>$D$12*$Q$12/12+$E$12*$Q$12/12+$F$12*$Q$12/12+$G$12*$Q$12/12+$H$12*$Q$12/12+$I$12*$Q$12/12+$J$12*$Q$12/12+$K$12*$Q$12/12</f>
        <v>0</v>
      </c>
      <c r="L33" s="53">
        <f>$D$12*$Q$12/12+$E$12*$Q$12/12+$F$12*$Q$12/12+$G$12*$Q$12/12+$H$12*$Q$12/12+$I$12*$Q$12/12+$J$12*$Q$12/12+$K$12*$Q$12/12+$L$12*$Q$12/12</f>
        <v>0</v>
      </c>
      <c r="M33" s="53">
        <f>$D$12*$Q$12/12+$E$12*$Q$12/12+$F$12*$Q$12/12+$G$12*$Q$12/12+$H$12*$Q$12/12+$I$12*$Q$12/12+$J$12*$Q$12/12+$K$12*$Q$12/12+$L$12*$Q$12/12+$M$12*$Q$12/12</f>
        <v>0</v>
      </c>
      <c r="N33" s="53">
        <f>$D$12*$Q$12/12+$E$12*$Q$12/12+$F$12*$Q$12/12+$G$12*$Q$12/12+$H$12*$Q$12/12+$I$12*$Q$12/12+$J$12*$Q$12/12+$K$12*$Q$12/12+$L$12*$Q$12/12+$M$12*$Q$12/12+$N$12*$Q$12/12</f>
        <v>0</v>
      </c>
      <c r="O33" s="53">
        <f>$D$12*$Q$12/12+$E$12*$Q$12/12+$F$12*$Q$12/12+$G$12*$Q$12/12+$H$12*$Q$12/12+$I$12*$Q$12/12+$J$12*$Q$12/12+$K$12*$Q$12/12+$L$12*$Q$12/12+$M$12*$Q$12/12+$N$12*$Q$12/12+$O$12*$Q$12/12</f>
        <v>0</v>
      </c>
      <c r="P33" s="54">
        <f t="shared" si="6"/>
        <v>0</v>
      </c>
      <c r="Q33" s="35">
        <f t="shared" si="5"/>
        <v>0</v>
      </c>
    </row>
    <row r="34" spans="1:18">
      <c r="A34" s="2" t="str">
        <f t="shared" si="4"/>
        <v xml:space="preserve">Instalaciones técnicas </v>
      </c>
      <c r="B34" s="2"/>
      <c r="C34" s="2"/>
      <c r="D34" s="53">
        <f t="shared" si="7"/>
        <v>0</v>
      </c>
      <c r="E34" s="53">
        <f>$D$13*$Q$13/12+$E$13*$Q$13/12</f>
        <v>0</v>
      </c>
      <c r="F34" s="53">
        <f>$D$13*$Q$13/12+$E$13*$Q$13/12+$F$13*$Q$13/12</f>
        <v>0</v>
      </c>
      <c r="G34" s="53">
        <f>$D$13*$Q$13/12+$E$13*$Q$13/12+$F$13*$Q$13/12+$G$13*$Q$13/12</f>
        <v>0</v>
      </c>
      <c r="H34" s="53">
        <f>$D$13*$Q$13/12+$E$13*$Q$13/12+$F$13*$Q$13/12+$G$13*$Q$13/12+$H$13*$Q$13/12</f>
        <v>0</v>
      </c>
      <c r="I34" s="53">
        <f>$D$13*$Q$13/12+$E$13*$Q$13/12+$F$13*$Q$13/12+$G$13*$Q$13/12+$H$13*$Q$13/12+$I$13*$Q$13/12</f>
        <v>0</v>
      </c>
      <c r="J34" s="53">
        <f>$D$13*$Q$13/12+$E$13*$Q$13/12+$F$13*$Q$13/12+$G$13*$Q$13/12+$H$13*$Q$13/12+$I$13*$Q$13/12+$J$13*$Q$13/12</f>
        <v>0</v>
      </c>
      <c r="K34" s="53">
        <f>$D$13*$Q$13/12+$E$13*$Q$13/12+$F$13*$Q$13/12+$G$13*$Q$13/12+$H$13*$Q$13/12+$I$13*$Q$13/12+$J$13*$Q$13/12+$K$13*$Q$13/12</f>
        <v>0</v>
      </c>
      <c r="L34" s="53">
        <f>$D$13*$Q$13/12+$E$13*$Q$13/12+$F$13*$Q$13/12+$G$13*$Q$13/12+$H$13*$Q$13/12+$I$13*$Q$13/12+$J$13*$Q$13/12+$K$13*$Q$13/12+$L$13*$Q$13/12</f>
        <v>0</v>
      </c>
      <c r="M34" s="53">
        <f>$D$13*$Q$13/12+$E$13*$Q$13/12+$F$13*$Q$13/12+$G$13*$Q$13/12+$H$13*$Q$13/12+$I$13*$Q$13/12+$J$13*$Q$13/12+$K$13*$Q$13/12+$L$13*$Q$13/12+$M$13*$Q$13/12</f>
        <v>0</v>
      </c>
      <c r="N34" s="53">
        <f>$D$13*$Q$13/12+$E$13*$Q$13/12+$F$13*$Q$13/12+$G$13*$Q$13/12+$H$13*$Q$13/12+$I$13*$Q$13/12+$J$13*$Q$13/12+$K$13*$Q$13/12+$L$13*$Q$13/12+$M$13*$Q$13/12+$N$13*$Q$13/12</f>
        <v>0</v>
      </c>
      <c r="O34" s="53">
        <f>$D$13*$Q$13/12+$E$13*$Q$13/12+$F$13*$Q$13/12+$G$13*$Q$13/12+$H$13*$Q$13/12+$I$13*$Q$13/12+$J$13*$Q$13/12+$K$13*$Q$13/12+$L$13*$Q$13/12+$M$13*$Q$13/12+$N$13*$Q$13/12+$O$13*$Q$13/12</f>
        <v>0</v>
      </c>
      <c r="P34" s="54">
        <f t="shared" si="6"/>
        <v>0</v>
      </c>
      <c r="Q34" s="35">
        <f t="shared" si="5"/>
        <v>0</v>
      </c>
    </row>
    <row r="35" spans="1:18">
      <c r="A35" s="2" t="str">
        <f t="shared" si="4"/>
        <v>Maquinaria</v>
      </c>
      <c r="B35" s="2"/>
      <c r="C35" s="2"/>
      <c r="D35" s="53">
        <f t="shared" si="7"/>
        <v>0</v>
      </c>
      <c r="E35" s="53">
        <f>$D$14*$Q$14/12+$E$14*$Q$14/12</f>
        <v>0</v>
      </c>
      <c r="F35" s="53">
        <f>$D$14*$Q$14/12+$E$14*$Q$14/12+$F$14*$Q$14/12</f>
        <v>0</v>
      </c>
      <c r="G35" s="53">
        <f>$D$14*$Q$14/12+$E$14*$Q$14/12+$F$14*$Q$14/12+$G$14*$Q$14/12</f>
        <v>0</v>
      </c>
      <c r="H35" s="53">
        <f>$D$14*$Q$14/12+$E$14*$Q$14/12+$F$14*$Q$14/12+$G$14*$Q$14/12+$H$14*$Q$14/12</f>
        <v>0</v>
      </c>
      <c r="I35" s="53">
        <f>$D$14*$Q$14/12+$E$14*$Q$14/12+$F$14*$Q$14/12+$G$14*$Q$14/12+$H$14*$Q$14/12+$I$14*$Q$14/12</f>
        <v>0</v>
      </c>
      <c r="J35" s="53">
        <f>$D$14*$Q$14/12+$E$14*$Q$14/12+$F$14*$Q$14/12+$G$14*$Q$14/12+$H$14*$Q$14/12+$I$14*$Q$14/12+$J$14*$Q$14/12</f>
        <v>0</v>
      </c>
      <c r="K35" s="53">
        <f>$D$14*$Q$14/12+$E$14*$Q$14/12+$F$14*$Q$14/12+$G$14*$Q$14/12+$H$14*$Q$14/12+$I$14*$Q$14/12+$J$14*$Q$14/12+$K$14*$Q$14/12</f>
        <v>0</v>
      </c>
      <c r="L35" s="53">
        <f>$D$14*$Q$14/12+$E$14*$Q$14/12+$F$14*$Q$14/12+$G$14*$Q$14/12+$H$14*$Q$14/12+$I$14*$Q$14/12+$J$14*$Q$14/12+$K$14*$Q$14/12+$L$14*$Q$14/12</f>
        <v>0</v>
      </c>
      <c r="M35" s="53">
        <f>$D$14*$Q$14/12+$E$14*$Q$14/12+$F$14*$Q$14/12+$G$14*$Q$14/12+$H$14*$Q$14/12+$I$14*$Q$14/12+$J$14*$Q$14/12+$K$14*$Q$14/12+$L$14*$Q$14/12+$M$14*$Q$14/12</f>
        <v>0</v>
      </c>
      <c r="N35" s="53">
        <f>$D$14*$Q$14/12+$E$14*$Q$14/12+$F$14*$Q$14/12+$G$14*$Q$14/12+$H$14*$Q$14/12+$I$14*$Q$14/12+$J$14*$Q$14/12+$K$14*$Q$14/12+$L$14*$Q$14/12+$M$14*$Q$14/12+$N$14*$Q$14/12</f>
        <v>0</v>
      </c>
      <c r="O35" s="53">
        <f>$D$14*$Q$14/12+$E$14*$Q$14/12+$F$14*$Q$14/12+$G$14*$Q$14/12+$H$14*$Q$14/12+$I$14*$Q$14/12+$J$14*$Q$14/12+$K$14*$Q$14/12+$L$14*$Q$14/12+$M$14*$Q$14/12+$N$14*$Q$14/12+$O$14*$Q$14/12</f>
        <v>0</v>
      </c>
      <c r="P35" s="54">
        <f t="shared" si="6"/>
        <v>0</v>
      </c>
      <c r="Q35" s="35">
        <f t="shared" si="5"/>
        <v>0</v>
      </c>
    </row>
    <row r="36" spans="1:18">
      <c r="A36" s="2" t="str">
        <f t="shared" si="4"/>
        <v>Utillaje</v>
      </c>
      <c r="B36" s="2"/>
      <c r="C36" s="2"/>
      <c r="D36" s="53">
        <f t="shared" si="7"/>
        <v>0</v>
      </c>
      <c r="E36" s="53">
        <f>$D$15*$Q$15/12+$E$15*$Q$15/12</f>
        <v>0</v>
      </c>
      <c r="F36" s="53">
        <f>$D$15*$Q$15/12+$E$15*$Q$15/12+$F$15*$Q$15/12</f>
        <v>0</v>
      </c>
      <c r="G36" s="53">
        <f>$D$15*$Q$15/12+$E$15*$Q$15/12+$F$15*$Q$15/12+$G$15*$Q$15/12</f>
        <v>0</v>
      </c>
      <c r="H36" s="53">
        <f>$D$15*$Q$15/12+$E$15*$Q$15/12+$F$15*$Q$15/12+$G$15*$Q$15/12+$H$15*$Q$15/12</f>
        <v>0</v>
      </c>
      <c r="I36" s="53">
        <f>$D$15*$Q$15/12+$E$15*$Q$15/12+$F$15*$Q$15/12+$G$15*$Q$15/12+$H$15*$Q$15/12+$I$15*$Q$15/12</f>
        <v>0</v>
      </c>
      <c r="J36" s="53">
        <f>$D$15*$Q$15/12+$E$15*$Q$15/12+$F$15*$Q$15/12+$G$15*$Q$15/12+$H$15*$Q$15/12+$I$15*$Q$15/12+$J$15*$Q$15/12</f>
        <v>0</v>
      </c>
      <c r="K36" s="53">
        <f>$D$15*$Q$15/12+$E$15*$Q$15/12+$F$15*$Q$15/12+$G$15*$Q$15/12+$H$15*$Q$15/12+$I$15*$Q$15/12+$J$15*$Q$15/12+$K$15*$Q$15/12</f>
        <v>0</v>
      </c>
      <c r="L36" s="53">
        <f>$D$15*$Q$15/12+$E$15*$Q$15/12+$F$15*$Q$15/12+$G$15*$Q$15/12+$H$15*$Q$15/12+$I$15*$Q$15/12+$J$15*$Q$15/12+$K$15*$Q$15/12+$L$15*$Q$15/12</f>
        <v>0</v>
      </c>
      <c r="M36" s="53">
        <f>$D$15*$Q$15/12+$E$15*$Q$15/12+$F$15*$Q$15/12+$G$15*$Q$15/12+$H$15*$Q$15/12+$I$15*$Q$15/12+$J$15*$Q$15/12+$K$15*$Q$15/12+$L$15*$Q$15/12+$M$15*$Q$15/12</f>
        <v>0</v>
      </c>
      <c r="N36" s="53">
        <f>$D$15*$Q$15/12+$E$15*$Q$15/12+$F$15*$Q$15/12+$G$15*$Q$15/12+$H$15*$Q$15/12+$I$15*$Q$15/12+$J$15*$Q$15/12+$K$15*$Q$15/12+$L$15*$Q$15/12+$M$15*$Q$15/12+$N$15*$Q$15/12</f>
        <v>0</v>
      </c>
      <c r="O36" s="53">
        <f>$D$15*$Q$15/12+$E$15*$Q$15/12+$F$15*$Q$15/12+$G$15*$Q$15/12+$H$15*$Q$15/12+$I$15*$Q$15/12+$J$15*$Q$15/12+$K$15*$Q$15/12+$L$15*$Q$15/12+$M$15*$Q$15/12+$N$15*$Q$15/12+$O$15*$Q$15/12</f>
        <v>0</v>
      </c>
      <c r="P36" s="54">
        <f t="shared" si="6"/>
        <v>0</v>
      </c>
      <c r="Q36" s="35">
        <f t="shared" si="5"/>
        <v>0</v>
      </c>
    </row>
    <row r="37" spans="1:18">
      <c r="A37" s="2" t="str">
        <f t="shared" si="4"/>
        <v>Mobiliario</v>
      </c>
      <c r="B37" s="2"/>
      <c r="C37" s="2"/>
      <c r="D37" s="53">
        <f t="shared" si="7"/>
        <v>4.916666666666667</v>
      </c>
      <c r="E37" s="53">
        <f>$D$16*$Q$16/12+$E$16*$Q$16/12</f>
        <v>4.916666666666667</v>
      </c>
      <c r="F37" s="53">
        <f>$D$16*$Q$16/12+$E$16*$Q$16/12+$F$16*$Q$16/12</f>
        <v>4.916666666666667</v>
      </c>
      <c r="G37" s="53">
        <f>$D$16*$Q$16/12+$E$16*$Q$16/12+$F$16*$Q$16/12+$G$16*$Q$16/12</f>
        <v>4.916666666666667</v>
      </c>
      <c r="H37" s="53">
        <f>$D$16*$Q$16/12+$E$16*$Q$16/12+$F$16*$Q$16/12+$G$16*$Q$16/12+$H$16*$Q$16/12</f>
        <v>4.916666666666667</v>
      </c>
      <c r="I37" s="53">
        <f>$D$16*$Q$16/12+$E$16*$Q$16/12+$F$16*$Q$16/12+$G$16*$Q$16/12+$H$16*$Q$16/12+$I$16*$Q$16/12</f>
        <v>4.916666666666667</v>
      </c>
      <c r="J37" s="53">
        <f>$D$16*$Q$16/12+$E$16*$Q$16/12+$F$16*$Q$16/12+$G$16*$Q$16/12+$H$16*$Q$16/12+$I$16*$Q$16/12+$J$16*$Q$16/12</f>
        <v>4.916666666666667</v>
      </c>
      <c r="K37" s="53">
        <f>$D$16*$Q$16/12+$E$16*$Q$16/12+$F$16*$Q$16/12+$G$16*$Q$16/12+$H$16*$Q$16/12+$I$16*$Q$16/12+$J$16*$Q$16/12+$K$16*$Q$16/12</f>
        <v>4.916666666666667</v>
      </c>
      <c r="L37" s="53">
        <f>$D$16*$Q$16/12+$E$16*$Q$16/12+$F$16*$Q$16/12+$G$16*$Q$16/12+$H$16*$Q$16/12+$I$16*$Q$16/12+$J$16*$Q$16/12+$K$16*$Q$16/12+$L$16*$Q$16/12</f>
        <v>4.916666666666667</v>
      </c>
      <c r="M37" s="53">
        <f>$D$16*$Q$16/12+$E$16*$Q$16/12+$F$16*$Q$16/12+$G$16*$Q$16/12+$H$16*$Q$16/12+$I$16*$Q$16/12+$J$16*$Q$16/12+$K$16*$Q$16/12+$L$16*$Q$16/12+$M$16*$Q$16/12</f>
        <v>4.916666666666667</v>
      </c>
      <c r="N37" s="53">
        <f>$D$16*$Q$16/12+$E$16*$Q$16/12+$F$16*$Q$16/12+$G$16*$Q$16/12+$H$16*$Q$16/12+$I$16*$Q$16/12+$J$16*$Q$16/12+$K$16*$Q$16/12+$L$16*$Q$16/12+$M$16*$Q$16/12+$N$16*$Q$16/12</f>
        <v>4.916666666666667</v>
      </c>
      <c r="O37" s="53">
        <f>$D$16*$Q$16/12+$E$16*$Q$16/12+$F$16*$Q$16/12+$G$16*$Q$16/12+$H$16*$Q$16/12+$I$16*$Q$16/12+$J$16*$Q$16/12+$K$16*$Q$16/12+$L$16*$Q$16/12+$M$16*$Q$16/12+$N$16*$Q$16/12+$O$16*$Q$16/12</f>
        <v>4.916666666666667</v>
      </c>
      <c r="P37" s="54">
        <f t="shared" si="6"/>
        <v>58.999999999999993</v>
      </c>
      <c r="Q37" s="35">
        <f t="shared" si="5"/>
        <v>531</v>
      </c>
    </row>
    <row r="38" spans="1:18">
      <c r="A38" s="2" t="str">
        <f t="shared" si="4"/>
        <v>Equipos informáticos</v>
      </c>
      <c r="B38" s="2"/>
      <c r="C38" s="2"/>
      <c r="D38" s="53">
        <f t="shared" si="7"/>
        <v>30.434166666666666</v>
      </c>
      <c r="E38" s="53">
        <f>$D$17*$Q$17/12+$E$17*$Q$17/12</f>
        <v>30.434166666666666</v>
      </c>
      <c r="F38" s="53">
        <f>$D$17*$Q$17/12+$E$17*$Q$17/12+$F$17*$Q$17/12</f>
        <v>30.434166666666666</v>
      </c>
      <c r="G38" s="53">
        <f>$D$17*$Q$17/12+$E$17*$Q$17/12+$F$17*$Q$17/12+$G$17*$Q$17/12</f>
        <v>30.434166666666666</v>
      </c>
      <c r="H38" s="53">
        <f>$D$17*$Q$17/12+$E$17*$Q$17/12+$F$17*$Q$17/12+$G$17*$Q$17/12+$H$17*$Q$17/12</f>
        <v>30.434166666666666</v>
      </c>
      <c r="I38" s="53">
        <f>$D$17*$Q$17/12+$E$17*$Q$17/12+$F$17*$Q$17/12+$G$17*$Q$17/12+$H$17*$Q$17/12+$I$17*$Q$17/12</f>
        <v>30.434166666666666</v>
      </c>
      <c r="J38" s="53">
        <f>$D$17*$Q$17/12+$E$17*$Q$17/12+$F$17*$Q$17/12+$G$17*$Q$17/12+$H$17*$Q$17/12+$I$17*$Q$17/12+$J$17*$Q$17/12</f>
        <v>30.434166666666666</v>
      </c>
      <c r="K38" s="53">
        <f>$D$17*$Q$17/12+$E$17*$Q$17/12+$F$17*$Q$17/12+$G$17*$Q$17/12+$H$17*$Q$17/12+$I$17*$Q$17/12+$J$17*$Q$17/12+$K$17*$Q$17/12</f>
        <v>30.434166666666666</v>
      </c>
      <c r="L38" s="53">
        <f>$D$17*$Q$17/12+$E$17*$Q$17/12+$F$17*$Q$17/12+$G$17*$Q$17/12+$H$17*$Q$17/12+$I$17*$Q$17/12+$J$17*$Q$17/12+$K$17*$Q$17/12+$L$17*$Q$17/12</f>
        <v>30.434166666666666</v>
      </c>
      <c r="M38" s="53">
        <f>$D$17*$Q$17/12+$E$17*$Q$17/12+$F$17*$Q$17/12+$G$17*$Q$17/12+$H$17*$Q$17/12+$I$17*$Q$17/12+$J$17*$Q$17/12+$K$17*$Q$17/12+$L$17*$Q$17/12+$M$17*$Q$17/12</f>
        <v>30.434166666666666</v>
      </c>
      <c r="N38" s="53">
        <f>$D$17*$Q$17/12+$E$17*$Q$17/12+$F$17*$Q$17/12+$G$17*$Q$17/12+$H$17*$Q$17/12+$I$17*$Q$17/12+$J$17*$Q$17/12+$K$17*$Q$17/12+$L$17*$Q$17/12+$M$17*$Q$17/12+$N$17*$Q$17/12</f>
        <v>30.434166666666666</v>
      </c>
      <c r="O38" s="53">
        <f>$D$17*$Q$17/12+$E$17*$Q$17/12+$F$17*$Q$17/12+$G$17*$Q$17/12+$H$17*$Q$17/12+$I$17*$Q$17/12+$J$17*$Q$17/12+$K$17*$Q$17/12+$L$17*$Q$17/12+$M$17*$Q$17/12+$N$17*$Q$17/12+$O$17*$Q$17/12</f>
        <v>30.434166666666666</v>
      </c>
      <c r="P38" s="54">
        <f t="shared" si="6"/>
        <v>365.21</v>
      </c>
      <c r="Q38" s="35">
        <f t="shared" si="5"/>
        <v>1095.6299999999999</v>
      </c>
    </row>
    <row r="39" spans="1:18">
      <c r="A39" s="2" t="str">
        <f t="shared" si="4"/>
        <v>Equipos medida control y seguridad</v>
      </c>
      <c r="B39" s="2"/>
      <c r="C39" s="2"/>
      <c r="D39" s="53">
        <f t="shared" si="7"/>
        <v>0</v>
      </c>
      <c r="E39" s="53">
        <f>$D$18*$Q$18/12+$E$18*$Q$18/12</f>
        <v>0</v>
      </c>
      <c r="F39" s="53">
        <f>$D$18*$Q$18/12+$E$18*$Q$18/12+$F$18*$Q$18/12</f>
        <v>0</v>
      </c>
      <c r="G39" s="53">
        <f>$D$18*$Q$18/12+$E$18*$Q$18/12+$F$18*$Q$18/12+$G$18*$Q$18/12</f>
        <v>0</v>
      </c>
      <c r="H39" s="53">
        <f>$D$18*$Q$18/12+$E$18*$Q$18/12+$F$18*$Q$18/12+$G$18*$Q$18/12+$H$18*$Q$18/12</f>
        <v>0</v>
      </c>
      <c r="I39" s="53">
        <f>$D$18*$Q$18/12+$E$18*$Q$18/12+$F$18*$Q$18/12+$G$18*$Q$18/12+$H$18*$Q$18/12+$I$18*$Q$18/12</f>
        <v>0</v>
      </c>
      <c r="J39" s="53">
        <f>$D$18*$Q$18/12+$E$18*$Q$18/12+$F$18*$Q$18/12+$G$18*$Q$18/12+$H$18*$Q$18/12+$I$18*$Q$18/12+$J$18*$Q$18/12</f>
        <v>0</v>
      </c>
      <c r="K39" s="53">
        <f>$D$18*$Q$18/12+$E$18*$Q$18/12+$F$18*$Q$18/12+$G$18*$Q$18/12+$H$18*$Q$18/12+$I$18*$Q$18/12+$J$18*$Q$18/12+$K$18*$Q$18/12</f>
        <v>0</v>
      </c>
      <c r="L39" s="53">
        <f>$D$18*$Q$18/12+$E$18*$Q$18/12+$F$18*$Q$18/12+$G$18*$Q$18/12+$H$18*$Q$18/12+$I$18*$Q$18/12+$J$18*$Q$18/12+$K$18*$Q$18/12+$L$18*$Q$18/12</f>
        <v>0</v>
      </c>
      <c r="M39" s="53">
        <f>$D$18*$Q$18/12+$E$18*$Q$18/12+$F$18*$Q$18/12+$G$18*$Q$18/12+$H$18*$Q$18/12+$I$18*$Q$18/12+$J$18*$Q$18/12+$K$18*$Q$18/12+$L$18*$Q$18/12+$M$18*$Q$18/12</f>
        <v>0</v>
      </c>
      <c r="N39" s="53">
        <f>$D$18*$Q$18/12+$E$18*$Q$18/12+$F$18*$Q$18/12+$G$18*$Q$18/12+$H$18*$Q$18/12+$I$18*$Q$18/12+$J$18*$Q$18/12+$K$18*$Q$18/12+$L$18*$Q$18/12+$M$18*$Q$18/12+$N$18*$Q$18/12</f>
        <v>0</v>
      </c>
      <c r="O39" s="53">
        <f>$D$18*$Q$18/12+$E$18*$Q$18/12+$F$18*$Q$18/12+$G$18*$Q$18/12+$H$18*$Q$18/12+$I$18*$Q$18/12+$J$18*$Q$18/12+$K$18*$Q$18/12+$L$18*$Q$18/12+$M$18*$Q$18/12+$N$18*$Q$18/12+$O$18*$Q$18/12</f>
        <v>0</v>
      </c>
      <c r="P39" s="54">
        <f t="shared" si="6"/>
        <v>0</v>
      </c>
      <c r="Q39" s="35">
        <f t="shared" si="5"/>
        <v>0</v>
      </c>
    </row>
    <row r="40" spans="1:18">
      <c r="A40" s="2" t="str">
        <f t="shared" si="4"/>
        <v>Vehículos de transporte interior</v>
      </c>
      <c r="B40" s="2"/>
      <c r="C40" s="2"/>
      <c r="D40" s="53">
        <f t="shared" si="7"/>
        <v>0</v>
      </c>
      <c r="E40" s="53">
        <f>$D$19*$Q$19/12+$E$19*$Q$19/12</f>
        <v>0</v>
      </c>
      <c r="F40" s="53">
        <f>$D$19*$Q$19/12+$E$19*$Q$19/12+$F$19*$Q$19/12</f>
        <v>0</v>
      </c>
      <c r="G40" s="53">
        <f>$D$19*$Q$19/12+$E$19*$Q$19/12+$F$19*$Q$19/12+$G$19*$Q$19/12</f>
        <v>0</v>
      </c>
      <c r="H40" s="53">
        <f>$D$19*$Q$19/12+$E$19*$Q$19/12+$F$19*$Q$19/12+$G$19*$Q$19/12+$H$19*$Q$19/12</f>
        <v>0</v>
      </c>
      <c r="I40" s="53">
        <f>$D$19*$Q$19/12+$E$19*$Q$19/12+$F$19*$Q$19/12+$G$19*$Q$19/12+$H$19*$Q$19/12+$I$19*$Q$19/12</f>
        <v>0</v>
      </c>
      <c r="J40" s="53">
        <f>$D$19*$Q$19/12+$E$19*$Q$19/12+$F$19*$Q$19/12+$G$19*$Q$19/12+$H$19*$Q$19/12+$I$19*$Q$19/12+$J$19*$Q$19/12</f>
        <v>0</v>
      </c>
      <c r="K40" s="53">
        <f>$D$19*$Q$19/12+$E$19*$Q$19/12+$F$19*$Q$19/12+$G$19*$Q$19/12+$H$19*$Q$19/12+$I$19*$Q$19/12+$J$19*$Q$19/12+$K$19*$Q$19/12</f>
        <v>0</v>
      </c>
      <c r="L40" s="53">
        <f>$D$19*$Q$19/12+$E$19*$Q$19/12+$F$19*$Q$19/12+$G$19*$Q$19/12+$H$19*$Q$19/12+$I$19*$Q$19/12+$J$19*$Q$19/12+$K$19*$Q$19/12+$L$19*$Q$19/12</f>
        <v>0</v>
      </c>
      <c r="M40" s="53">
        <f>$D$19*$Q$19/12+$E$19*$Q$19/12+$F$19*$Q$19/12+$G$19*$Q$19/12+$H$19*$Q$19/12+$I$19*$Q$19/12+$J$19*$Q$19/12+$K$19*$Q$19/12+$L$19*$Q$19/12+$M$19*$Q$19/12</f>
        <v>0</v>
      </c>
      <c r="N40" s="53">
        <f>$D$19*$Q$19/12+$E$19*$Q$19/12+$F$19*$Q$19/12+$G$19*$Q$19/12+$H$19*$Q$19/12+$I$19*$Q$19/12+$J$19*$Q$19/12+$K$19*$Q$19/12+$L$19*$Q$19/12+$M$19*$Q$19/12+$N$19*$Q$19/12</f>
        <v>0</v>
      </c>
      <c r="O40" s="53">
        <f>$D$19*$Q$19/12+$E$19*$Q$19/12+$F$19*$Q$19/12+$G$19*$Q$19/12+$H$19*$Q$19/12+$I$19*$Q$19/12+$J$19*$Q$19/12+$K$19*$Q$19/12+$L$19*$Q$19/12+$M$19*$Q$19/12+$N$19*$Q$19/12+$O$19*$Q$19/12</f>
        <v>0</v>
      </c>
      <c r="P40" s="54">
        <f t="shared" si="6"/>
        <v>0</v>
      </c>
      <c r="Q40" s="35">
        <f t="shared" si="5"/>
        <v>0</v>
      </c>
    </row>
    <row r="41" spans="1:18">
      <c r="A41" s="2" t="str">
        <f t="shared" si="4"/>
        <v>Vehículos de transporte exterior</v>
      </c>
      <c r="B41" s="2"/>
      <c r="C41" s="2"/>
      <c r="D41" s="53">
        <f t="shared" si="7"/>
        <v>0</v>
      </c>
      <c r="E41" s="53">
        <f>$D$20*$Q$20/12+$E$20*$Q$20/12</f>
        <v>0</v>
      </c>
      <c r="F41" s="53">
        <f>$D$20*$Q$20/12+$E$20*$Q$20/12+$F$20*$Q$20/12</f>
        <v>0</v>
      </c>
      <c r="G41" s="53">
        <f>$D$20*$Q$20/12+$E$20*$Q$20/12+$F$20*$Q$20/12+$G$20*$Q$20/12</f>
        <v>0</v>
      </c>
      <c r="H41" s="53">
        <f>$D$20*$Q$20/12+$E$20*$Q$20/12+$F$20*$Q$20/12+$G$20*$Q$20/12+$H$20*$Q$20/12</f>
        <v>0</v>
      </c>
      <c r="I41" s="53">
        <f>$D$20*$Q$20/12+$E$20*$Q$20/12+$F$20*$Q$20/12+$G$20*$Q$20/12+$H$20*$Q$20/12+$I$20*$Q$20/12</f>
        <v>0</v>
      </c>
      <c r="J41" s="53">
        <f>$D$20*$Q$20/12+$E$20*$Q$20/12+$F$20*$Q$20/12+$G$20*$Q$20/12+$H$20*$Q$20/12+$I$20*$Q$20/12+$J$20*$Q$20/12</f>
        <v>0</v>
      </c>
      <c r="K41" s="53">
        <f>$D$20*$Q$20/12+$E$20*$Q$20/12+$F$20*$Q$20/12+$G$20*$Q$20/12+$H$20*$Q$20/12+$I$20*$Q$20/12+$J$20*$Q$20/12+$K$20*$Q$20/12</f>
        <v>0</v>
      </c>
      <c r="L41" s="53">
        <f>$D$20*$Q$20/12+$E$20*$Q$20/12+$F$20*$Q$20/12+$G$20*$Q$20/12+$H$20*$Q$20/12+$I$20*$Q$20/12+$J$20*$Q$20/12+$K$20*$Q$20/12+$L$20*$Q$20/12</f>
        <v>0</v>
      </c>
      <c r="M41" s="53">
        <f>$D$20*$Q$20/12+$E$20*$Q$20/12+$F$20*$Q$20/12+$G$20*$Q$20/12+$H$20*$Q$20/12+$I$20*$Q$20/12+$J$20*$Q$20/12+$K$20*$Q$20/12+$L$20*$Q$20/12+$M$20*$Q$20/12</f>
        <v>0</v>
      </c>
      <c r="N41" s="53">
        <f>$D$20*$Q$20/12+$E$20*$Q$20/12+$F$20*$Q$20/12+$G$20*$Q$20/12+$H$20*$Q$20/12+$I$20*$Q$20/12+$J$20*$Q$20/12+$K$20*$Q$20/12+$L$20*$Q$20/12+$M$20*$Q$20/12+$N$20*$Q$20/12</f>
        <v>0</v>
      </c>
      <c r="O41" s="53">
        <f>$D$20*$Q$20/12+$E$20*$Q$20/12+$F$20*$Q$20/12+$G$20*$Q$20/12+$H$20*$Q$20/12+$I$20*$Q$20/12+$J$20*$Q$20/12+$K$20*$Q$20/12+$L$20*$Q$20/12+$M$20*$Q$20/12+$N$20*$Q$20/12+$O$20*$Q$20/12</f>
        <v>0</v>
      </c>
      <c r="P41" s="54">
        <f t="shared" si="6"/>
        <v>0</v>
      </c>
      <c r="Q41" s="35">
        <f t="shared" si="5"/>
        <v>0</v>
      </c>
    </row>
    <row r="42" spans="1:18">
      <c r="A42" s="2" t="str">
        <f t="shared" si="4"/>
        <v>Otros Equipos</v>
      </c>
      <c r="B42" s="2"/>
      <c r="C42" s="2"/>
      <c r="D42" s="53">
        <f t="shared" si="7"/>
        <v>0</v>
      </c>
      <c r="E42" s="53">
        <f>$D$21*$Q$21/12+$E$21*$Q$21/12</f>
        <v>0</v>
      </c>
      <c r="F42" s="53">
        <f>$D$21*$Q$21/12+$E$21*$Q$21/12+$F$21*$Q$21/12</f>
        <v>0</v>
      </c>
      <c r="G42" s="53">
        <f>$D$21*$Q$21/12+$E$21*$Q$21/12+$F$21*$Q$21/12+$G$21*$Q$21/12</f>
        <v>0</v>
      </c>
      <c r="H42" s="53">
        <f>$D$21*$Q$21/12+$E$21*$Q$21/12+$F$21*$Q$21/12+$G$21*$Q$21/12+$H$21*$Q$21/12</f>
        <v>0</v>
      </c>
      <c r="I42" s="53">
        <f>$D$21*$Q$21/12+$E$21*$Q$21/12+$F$21*$Q$21/12+$G$21*$Q$21/12+$H$21*$Q$21/12+$I$21*$Q$21/12</f>
        <v>0</v>
      </c>
      <c r="J42" s="53">
        <f>$D$21*$Q$21/12+$E$21*$Q$21/12+$F$21*$Q$21/12+$G$21*$Q$21/12+$H$21*$Q$21/12+$I$21*$Q$21/12+$J$21*$Q$21/12</f>
        <v>0</v>
      </c>
      <c r="K42" s="53">
        <f>$D$21*$Q$21/12+$E$21*$Q$21/12+$F$21*$Q$21/12+$G$21*$Q$21/12+$H$21*$Q$21/12+$I$21*$Q$21/12+$J$21*$Q$21/12+$K$21*$Q$21/12</f>
        <v>0</v>
      </c>
      <c r="L42" s="53">
        <f>$D$21*$Q$21/12+$E$21*$Q$21/12+$F$21*$Q$21/12+$G$21*$Q$21/12+$H$21*$Q$21/12+$I$21*$Q$21/12+$J$21*$Q$21/12+$K$21*$Q$21/12+$L$21*$Q$21/12</f>
        <v>0</v>
      </c>
      <c r="M42" s="53">
        <f>$D$21*$Q$21/12+$E$21*$Q$21/12+$F$21*$Q$21/12+$G$21*$Q$21/12+$H$21*$Q$21/12+$I$21*$Q$21/12+$J$21*$Q$21/12+$K$21*$Q$21/12+$L$21*$Q$21/12+$M$21*$Q$21/12</f>
        <v>0</v>
      </c>
      <c r="N42" s="53">
        <f>$D$21*$Q$21/12+$E$21*$Q$21/12+$F$21*$Q$21/12+$G$21*$Q$21/12+$H$21*$Q$21/12+$I$21*$Q$21/12+$J$21*$Q$21/12+$K$21*$Q$21/12+$L$21*$Q$21/12+$M$21*$Q$21/12+$N$21*$Q$21/12</f>
        <v>0</v>
      </c>
      <c r="O42" s="53">
        <f>$D$21*$Q$21/12+$E$21*$Q$21/12+$F$21*$Q$21/12+$G$21*$Q$21/12+$H$21*$Q$21/12+$I$21*$Q$21/12+$J$21*$Q$21/12+$K$21*$Q$21/12+$L$21*$Q$21/12+$M$21*$Q$21/12+$N$21*$Q$21/12+$O$21*$Q$21/12</f>
        <v>0</v>
      </c>
      <c r="P42" s="54">
        <f t="shared" si="6"/>
        <v>0</v>
      </c>
      <c r="Q42" s="35">
        <f t="shared" si="5"/>
        <v>0</v>
      </c>
    </row>
    <row r="43" spans="1:18" ht="15.75" thickBot="1">
      <c r="A43" s="17"/>
      <c r="B43" s="17"/>
      <c r="C43" s="17"/>
      <c r="D43" s="31">
        <f>SUM(D29:D42)</f>
        <v>35.708333333333336</v>
      </c>
      <c r="E43" s="31">
        <f t="shared" ref="E43:O43" si="8">SUM(E29:E42)</f>
        <v>35.708333333333336</v>
      </c>
      <c r="F43" s="31">
        <f t="shared" si="8"/>
        <v>42.583333333333329</v>
      </c>
      <c r="G43" s="31">
        <f t="shared" si="8"/>
        <v>42.583333333333329</v>
      </c>
      <c r="H43" s="31">
        <f t="shared" si="8"/>
        <v>42.583333333333329</v>
      </c>
      <c r="I43" s="31">
        <f t="shared" si="8"/>
        <v>50.833333333333329</v>
      </c>
      <c r="J43" s="31">
        <f t="shared" si="8"/>
        <v>50.833333333333329</v>
      </c>
      <c r="K43" s="31">
        <f t="shared" si="8"/>
        <v>50.833333333333329</v>
      </c>
      <c r="L43" s="31">
        <f t="shared" si="8"/>
        <v>50.833333333333329</v>
      </c>
      <c r="M43" s="31">
        <f t="shared" si="8"/>
        <v>50.833333333333329</v>
      </c>
      <c r="N43" s="31">
        <f t="shared" si="8"/>
        <v>50.833333333333329</v>
      </c>
      <c r="O43" s="31">
        <f t="shared" si="8"/>
        <v>50.833333333333329</v>
      </c>
      <c r="P43" s="38">
        <f>SUM(D43:O43)</f>
        <v>554.99999999999989</v>
      </c>
      <c r="Q43" s="31">
        <f>SUM(E43:P43)</f>
        <v>1074.2916666666665</v>
      </c>
      <c r="R43" s="30"/>
    </row>
  </sheetData>
  <pageMargins left="0.7" right="0.7" top="0.75" bottom="0.75" header="0.3" footer="0.3"/>
  <pageSetup paperSize="9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P62"/>
  <sheetViews>
    <sheetView showGridLines="0" topLeftCell="A4" workbookViewId="0">
      <selection activeCell="C5" sqref="C5"/>
    </sheetView>
  </sheetViews>
  <sheetFormatPr baseColWidth="10" defaultRowHeight="15"/>
  <cols>
    <col min="1" max="1" width="2.7109375" customWidth="1"/>
    <col min="2" max="2" width="26.42578125" customWidth="1"/>
    <col min="3" max="3" width="14.85546875" customWidth="1"/>
    <col min="4" max="15" width="11.5703125" customWidth="1"/>
    <col min="16" max="16" width="15.85546875" customWidth="1"/>
  </cols>
  <sheetData>
    <row r="5" spans="1:16">
      <c r="C5" s="3" t="s">
        <v>164</v>
      </c>
    </row>
    <row r="7" spans="1:16">
      <c r="A7" s="17"/>
      <c r="B7" s="17" t="s">
        <v>130</v>
      </c>
      <c r="C7" s="18" t="s">
        <v>13</v>
      </c>
      <c r="D7" s="18" t="s">
        <v>0</v>
      </c>
      <c r="E7" s="18" t="s">
        <v>1</v>
      </c>
      <c r="F7" s="18" t="s">
        <v>2</v>
      </c>
      <c r="G7" s="18" t="s">
        <v>3</v>
      </c>
      <c r="H7" s="18" t="s">
        <v>4</v>
      </c>
      <c r="I7" s="18" t="s">
        <v>5</v>
      </c>
      <c r="J7" s="18" t="s">
        <v>6</v>
      </c>
      <c r="K7" s="18" t="s">
        <v>7</v>
      </c>
      <c r="L7" s="18" t="s">
        <v>8</v>
      </c>
      <c r="M7" s="18" t="s">
        <v>9</v>
      </c>
      <c r="N7" s="18" t="s">
        <v>10</v>
      </c>
      <c r="O7" s="18" t="s">
        <v>11</v>
      </c>
      <c r="P7" s="18" t="s">
        <v>16</v>
      </c>
    </row>
    <row r="8" spans="1:16">
      <c r="A8" s="5"/>
      <c r="B8" s="32" t="s">
        <v>131</v>
      </c>
      <c r="C8" s="55"/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f t="shared" ref="P8:P12" si="0">SUM(D8:O8)</f>
        <v>0</v>
      </c>
    </row>
    <row r="9" spans="1:16" s="3" customFormat="1">
      <c r="A9" s="5"/>
      <c r="B9" s="32" t="s">
        <v>132</v>
      </c>
      <c r="C9" s="55"/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f t="shared" si="0"/>
        <v>0</v>
      </c>
    </row>
    <row r="10" spans="1:16">
      <c r="A10" s="5"/>
      <c r="B10" s="32" t="s">
        <v>133</v>
      </c>
      <c r="C10" s="55"/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f t="shared" si="0"/>
        <v>0</v>
      </c>
    </row>
    <row r="11" spans="1:16">
      <c r="A11" s="5"/>
      <c r="B11" s="32" t="s">
        <v>134</v>
      </c>
      <c r="C11" s="55"/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f t="shared" si="0"/>
        <v>0</v>
      </c>
    </row>
    <row r="12" spans="1:16">
      <c r="A12" s="5"/>
      <c r="B12" s="32" t="s">
        <v>135</v>
      </c>
      <c r="C12" s="55"/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f t="shared" si="0"/>
        <v>0</v>
      </c>
    </row>
    <row r="13" spans="1:16">
      <c r="A13" s="17" t="s">
        <v>36</v>
      </c>
      <c r="B13" s="17"/>
      <c r="C13" s="18"/>
      <c r="D13" s="19">
        <f>SUM(D8:D12)</f>
        <v>0</v>
      </c>
      <c r="E13" s="19">
        <f t="shared" ref="E13:O13" si="1">SUM(E8:E12)</f>
        <v>0</v>
      </c>
      <c r="F13" s="19">
        <f t="shared" si="1"/>
        <v>0</v>
      </c>
      <c r="G13" s="19">
        <f t="shared" si="1"/>
        <v>0</v>
      </c>
      <c r="H13" s="19">
        <f t="shared" si="1"/>
        <v>0</v>
      </c>
      <c r="I13" s="19">
        <f t="shared" si="1"/>
        <v>0</v>
      </c>
      <c r="J13" s="19">
        <f t="shared" si="1"/>
        <v>0</v>
      </c>
      <c r="K13" s="19">
        <f t="shared" si="1"/>
        <v>0</v>
      </c>
      <c r="L13" s="19">
        <f t="shared" si="1"/>
        <v>0</v>
      </c>
      <c r="M13" s="19">
        <f t="shared" si="1"/>
        <v>0</v>
      </c>
      <c r="N13" s="19">
        <f t="shared" si="1"/>
        <v>0</v>
      </c>
      <c r="O13" s="19">
        <f t="shared" si="1"/>
        <v>0</v>
      </c>
      <c r="P13" s="19">
        <f>SUM(P8:P12)</f>
        <v>0</v>
      </c>
    </row>
    <row r="14" spans="1:16">
      <c r="A14" s="5"/>
      <c r="B14" s="32" t="s">
        <v>136</v>
      </c>
      <c r="C14" s="55"/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f t="shared" ref="P14:P25" si="2">SUM(D14:O14)</f>
        <v>0</v>
      </c>
    </row>
    <row r="15" spans="1:16">
      <c r="A15" s="5"/>
      <c r="B15" s="32" t="s">
        <v>137</v>
      </c>
      <c r="C15" s="55"/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f t="shared" si="2"/>
        <v>0</v>
      </c>
    </row>
    <row r="16" spans="1:16">
      <c r="A16" s="5"/>
      <c r="B16" s="32" t="s">
        <v>138</v>
      </c>
      <c r="C16" s="55"/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f t="shared" si="2"/>
        <v>0</v>
      </c>
    </row>
    <row r="17" spans="1:16">
      <c r="A17" s="5"/>
      <c r="B17" s="32" t="s">
        <v>139</v>
      </c>
      <c r="C17" s="55"/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f t="shared" si="2"/>
        <v>0</v>
      </c>
    </row>
    <row r="18" spans="1:16">
      <c r="A18" s="5"/>
      <c r="B18" s="32" t="s">
        <v>140</v>
      </c>
      <c r="C18" s="55"/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f t="shared" si="2"/>
        <v>0</v>
      </c>
    </row>
    <row r="19" spans="1:16">
      <c r="A19" s="17" t="s">
        <v>37</v>
      </c>
      <c r="B19" s="17"/>
      <c r="C19" s="18"/>
      <c r="D19" s="19">
        <f t="shared" ref="D19:O19" si="3">SUM(D14:D18)</f>
        <v>0</v>
      </c>
      <c r="E19" s="19">
        <f t="shared" si="3"/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0</v>
      </c>
      <c r="J19" s="19">
        <f t="shared" si="3"/>
        <v>0</v>
      </c>
      <c r="K19" s="19">
        <f t="shared" si="3"/>
        <v>0</v>
      </c>
      <c r="L19" s="19">
        <f t="shared" si="3"/>
        <v>0</v>
      </c>
      <c r="M19" s="19">
        <f t="shared" si="3"/>
        <v>0</v>
      </c>
      <c r="N19" s="19">
        <f t="shared" si="3"/>
        <v>0</v>
      </c>
      <c r="O19" s="19">
        <f t="shared" si="3"/>
        <v>0</v>
      </c>
      <c r="P19" s="19">
        <f t="shared" si="2"/>
        <v>0</v>
      </c>
    </row>
    <row r="20" spans="1:16">
      <c r="A20" s="5"/>
      <c r="B20" s="32" t="s">
        <v>40</v>
      </c>
      <c r="C20" s="56">
        <v>0.21</v>
      </c>
      <c r="D20" s="15">
        <f>D47*$C$47</f>
        <v>300</v>
      </c>
      <c r="E20" s="15">
        <f t="shared" ref="E20:O20" si="4">E47*$C$47</f>
        <v>300</v>
      </c>
      <c r="F20" s="15">
        <f t="shared" si="4"/>
        <v>300</v>
      </c>
      <c r="G20" s="15">
        <f t="shared" si="4"/>
        <v>300</v>
      </c>
      <c r="H20" s="15">
        <f t="shared" si="4"/>
        <v>300</v>
      </c>
      <c r="I20" s="15">
        <f t="shared" si="4"/>
        <v>300</v>
      </c>
      <c r="J20" s="15">
        <f t="shared" si="4"/>
        <v>300</v>
      </c>
      <c r="K20" s="15">
        <f t="shared" si="4"/>
        <v>300</v>
      </c>
      <c r="L20" s="15">
        <f t="shared" si="4"/>
        <v>300</v>
      </c>
      <c r="M20" s="15">
        <f t="shared" si="4"/>
        <v>300</v>
      </c>
      <c r="N20" s="15">
        <f t="shared" si="4"/>
        <v>300</v>
      </c>
      <c r="O20" s="15">
        <f t="shared" si="4"/>
        <v>300</v>
      </c>
      <c r="P20" s="15">
        <f t="shared" si="2"/>
        <v>3600</v>
      </c>
    </row>
    <row r="21" spans="1:16">
      <c r="A21" s="5"/>
      <c r="B21" s="32" t="s">
        <v>41</v>
      </c>
      <c r="C21" s="56">
        <v>0.21</v>
      </c>
      <c r="D21" s="15">
        <f>D48*$C$48</f>
        <v>375</v>
      </c>
      <c r="E21" s="15">
        <f t="shared" ref="E21:O21" si="5">E48*$C$48</f>
        <v>375</v>
      </c>
      <c r="F21" s="15">
        <f t="shared" si="5"/>
        <v>375</v>
      </c>
      <c r="G21" s="15">
        <f t="shared" si="5"/>
        <v>375</v>
      </c>
      <c r="H21" s="15">
        <f t="shared" si="5"/>
        <v>375</v>
      </c>
      <c r="I21" s="15">
        <f t="shared" si="5"/>
        <v>375</v>
      </c>
      <c r="J21" s="15">
        <f t="shared" si="5"/>
        <v>375</v>
      </c>
      <c r="K21" s="15">
        <f t="shared" si="5"/>
        <v>375</v>
      </c>
      <c r="L21" s="15">
        <f t="shared" si="5"/>
        <v>375</v>
      </c>
      <c r="M21" s="15">
        <f t="shared" si="5"/>
        <v>375</v>
      </c>
      <c r="N21" s="15">
        <f t="shared" si="5"/>
        <v>375</v>
      </c>
      <c r="O21" s="15">
        <f t="shared" si="5"/>
        <v>375</v>
      </c>
      <c r="P21" s="15">
        <f t="shared" si="2"/>
        <v>4500</v>
      </c>
    </row>
    <row r="22" spans="1:16">
      <c r="A22" s="5"/>
      <c r="B22" s="32" t="s">
        <v>42</v>
      </c>
      <c r="C22" s="56">
        <v>0.21</v>
      </c>
      <c r="D22" s="15">
        <f>D49*$C$49</f>
        <v>112.5</v>
      </c>
      <c r="E22" s="15">
        <f t="shared" ref="E22:O22" si="6">E49*$C$49</f>
        <v>112.5</v>
      </c>
      <c r="F22" s="15">
        <f t="shared" si="6"/>
        <v>112.5</v>
      </c>
      <c r="G22" s="15">
        <f t="shared" si="6"/>
        <v>112.5</v>
      </c>
      <c r="H22" s="15">
        <f t="shared" si="6"/>
        <v>112.5</v>
      </c>
      <c r="I22" s="15">
        <f t="shared" si="6"/>
        <v>112.5</v>
      </c>
      <c r="J22" s="15">
        <f t="shared" si="6"/>
        <v>112.5</v>
      </c>
      <c r="K22" s="15">
        <f t="shared" si="6"/>
        <v>112.5</v>
      </c>
      <c r="L22" s="15">
        <f t="shared" si="6"/>
        <v>112.5</v>
      </c>
      <c r="M22" s="15">
        <f t="shared" si="6"/>
        <v>112.5</v>
      </c>
      <c r="N22" s="15">
        <f t="shared" si="6"/>
        <v>112.5</v>
      </c>
      <c r="O22" s="15">
        <f t="shared" si="6"/>
        <v>112.5</v>
      </c>
      <c r="P22" s="15">
        <f t="shared" si="2"/>
        <v>1350</v>
      </c>
    </row>
    <row r="23" spans="1:16">
      <c r="A23" s="5"/>
      <c r="B23" s="32" t="s">
        <v>43</v>
      </c>
      <c r="C23" s="56">
        <v>0.21</v>
      </c>
      <c r="D23" s="15">
        <f>D50*$C$50</f>
        <v>135</v>
      </c>
      <c r="E23" s="15">
        <f t="shared" ref="E23:O23" si="7">E50*$C$50</f>
        <v>135</v>
      </c>
      <c r="F23" s="15">
        <f t="shared" si="7"/>
        <v>135</v>
      </c>
      <c r="G23" s="15">
        <f t="shared" si="7"/>
        <v>135</v>
      </c>
      <c r="H23" s="15">
        <f t="shared" si="7"/>
        <v>135</v>
      </c>
      <c r="I23" s="15">
        <f t="shared" si="7"/>
        <v>135</v>
      </c>
      <c r="J23" s="15">
        <f t="shared" si="7"/>
        <v>135</v>
      </c>
      <c r="K23" s="15">
        <f t="shared" si="7"/>
        <v>135</v>
      </c>
      <c r="L23" s="15">
        <f t="shared" si="7"/>
        <v>135</v>
      </c>
      <c r="M23" s="15">
        <f t="shared" si="7"/>
        <v>135</v>
      </c>
      <c r="N23" s="15">
        <f t="shared" si="7"/>
        <v>135</v>
      </c>
      <c r="O23" s="15">
        <f t="shared" si="7"/>
        <v>135</v>
      </c>
      <c r="P23" s="15">
        <f t="shared" si="2"/>
        <v>1620</v>
      </c>
    </row>
    <row r="24" spans="1:16">
      <c r="A24" s="5"/>
      <c r="B24" s="32" t="s">
        <v>44</v>
      </c>
      <c r="C24" s="56">
        <v>0.21</v>
      </c>
      <c r="D24" s="15">
        <f>D51*$C$51</f>
        <v>750</v>
      </c>
      <c r="E24" s="15">
        <f t="shared" ref="E24:O24" si="8">E51*$C$51</f>
        <v>750</v>
      </c>
      <c r="F24" s="15">
        <f t="shared" si="8"/>
        <v>750</v>
      </c>
      <c r="G24" s="15">
        <f t="shared" si="8"/>
        <v>750</v>
      </c>
      <c r="H24" s="15">
        <f t="shared" si="8"/>
        <v>750</v>
      </c>
      <c r="I24" s="15">
        <f t="shared" si="8"/>
        <v>750</v>
      </c>
      <c r="J24" s="15">
        <f t="shared" si="8"/>
        <v>750</v>
      </c>
      <c r="K24" s="15">
        <f t="shared" si="8"/>
        <v>750</v>
      </c>
      <c r="L24" s="15">
        <f t="shared" si="8"/>
        <v>750</v>
      </c>
      <c r="M24" s="15">
        <f t="shared" si="8"/>
        <v>750</v>
      </c>
      <c r="N24" s="15">
        <f t="shared" si="8"/>
        <v>750</v>
      </c>
      <c r="O24" s="15">
        <f t="shared" si="8"/>
        <v>750</v>
      </c>
      <c r="P24" s="15">
        <f t="shared" si="2"/>
        <v>9000</v>
      </c>
    </row>
    <row r="25" spans="1:16">
      <c r="A25" s="25" t="s">
        <v>38</v>
      </c>
      <c r="B25" s="17"/>
      <c r="C25" s="17"/>
      <c r="D25" s="19">
        <f>SUM(D20:D24)</f>
        <v>1672.5</v>
      </c>
      <c r="E25" s="19">
        <f t="shared" ref="E25:O25" si="9">SUM(E20:E24)</f>
        <v>1672.5</v>
      </c>
      <c r="F25" s="19">
        <f t="shared" si="9"/>
        <v>1672.5</v>
      </c>
      <c r="G25" s="19">
        <f t="shared" si="9"/>
        <v>1672.5</v>
      </c>
      <c r="H25" s="19">
        <f t="shared" si="9"/>
        <v>1672.5</v>
      </c>
      <c r="I25" s="19">
        <f t="shared" si="9"/>
        <v>1672.5</v>
      </c>
      <c r="J25" s="19">
        <f t="shared" si="9"/>
        <v>1672.5</v>
      </c>
      <c r="K25" s="19">
        <f t="shared" si="9"/>
        <v>1672.5</v>
      </c>
      <c r="L25" s="19">
        <f t="shared" si="9"/>
        <v>1672.5</v>
      </c>
      <c r="M25" s="19">
        <f t="shared" si="9"/>
        <v>1672.5</v>
      </c>
      <c r="N25" s="19">
        <f t="shared" si="9"/>
        <v>1672.5</v>
      </c>
      <c r="O25" s="19">
        <f t="shared" si="9"/>
        <v>1672.5</v>
      </c>
      <c r="P25" s="19">
        <f t="shared" si="2"/>
        <v>20070</v>
      </c>
    </row>
    <row r="26" spans="1:16">
      <c r="A26" s="20"/>
      <c r="B26" s="20" t="s">
        <v>39</v>
      </c>
      <c r="C26" s="20"/>
      <c r="D26" s="21">
        <f>D25+D19+D13</f>
        <v>1672.5</v>
      </c>
      <c r="E26" s="21">
        <f t="shared" ref="E26:O26" si="10">E25+E19+E13</f>
        <v>1672.5</v>
      </c>
      <c r="F26" s="21">
        <f t="shared" si="10"/>
        <v>1672.5</v>
      </c>
      <c r="G26" s="21">
        <f t="shared" si="10"/>
        <v>1672.5</v>
      </c>
      <c r="H26" s="21">
        <f t="shared" si="10"/>
        <v>1672.5</v>
      </c>
      <c r="I26" s="21">
        <f t="shared" si="10"/>
        <v>1672.5</v>
      </c>
      <c r="J26" s="21">
        <f t="shared" si="10"/>
        <v>1672.5</v>
      </c>
      <c r="K26" s="21">
        <f t="shared" si="10"/>
        <v>1672.5</v>
      </c>
      <c r="L26" s="21">
        <f t="shared" si="10"/>
        <v>1672.5</v>
      </c>
      <c r="M26" s="21">
        <f t="shared" si="10"/>
        <v>1672.5</v>
      </c>
      <c r="N26" s="21">
        <f t="shared" si="10"/>
        <v>1672.5</v>
      </c>
      <c r="O26" s="21">
        <f t="shared" si="10"/>
        <v>1672.5</v>
      </c>
      <c r="P26" s="22">
        <f>P13+P19+P25</f>
        <v>20070</v>
      </c>
    </row>
    <row r="27" spans="1:16" s="1" customFormat="1">
      <c r="A27" s="12"/>
      <c r="B27" s="12"/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24"/>
    </row>
    <row r="28" spans="1:16" s="1" customFormat="1">
      <c r="A28" s="20"/>
      <c r="B28" s="20" t="s">
        <v>94</v>
      </c>
      <c r="C28" s="20"/>
      <c r="D28" s="42">
        <f>D26/'5_VENTAS'!D13</f>
        <v>1.3653061224489795</v>
      </c>
      <c r="E28" s="42">
        <f>E26/'5_VENTAS'!E13</f>
        <v>0.71935483870967742</v>
      </c>
      <c r="F28" s="42">
        <f>F26/'5_VENTAS'!F13</f>
        <v>0.40545454545454546</v>
      </c>
      <c r="G28" s="42">
        <f>G26/'5_VENTAS'!G13</f>
        <v>0.35396825396825399</v>
      </c>
      <c r="H28" s="42">
        <f>H26/'5_VENTAS'!H13</f>
        <v>0.35396825396825399</v>
      </c>
      <c r="I28" s="42">
        <f>I26/'5_VENTAS'!I13</f>
        <v>0.25632183908045975</v>
      </c>
      <c r="J28" s="42">
        <f>J26/'5_VENTAS'!J13</f>
        <v>0.25632183908045975</v>
      </c>
      <c r="K28" s="42">
        <f>K26/'5_VENTAS'!K13</f>
        <v>0.27306122448979592</v>
      </c>
      <c r="L28" s="42">
        <f>L26/'5_VENTAS'!L13</f>
        <v>0.21238095238095239</v>
      </c>
      <c r="M28" s="42">
        <f>M26/'5_VENTAS'!M13</f>
        <v>0.23807829181494661</v>
      </c>
      <c r="N28" s="42">
        <f>N26/'5_VENTAS'!N13</f>
        <v>0.20211480362537765</v>
      </c>
      <c r="O28" s="42">
        <f>O26/'5_VENTAS'!O13</f>
        <v>0.94225352112676053</v>
      </c>
      <c r="P28" s="42">
        <f>P26/'5_VENTAS'!P13</f>
        <v>0.3276734693877551</v>
      </c>
    </row>
    <row r="29" spans="1:16" s="1" customFormat="1">
      <c r="A29" s="12"/>
      <c r="B29" s="12"/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24"/>
    </row>
    <row r="30" spans="1:16">
      <c r="A30" s="20"/>
      <c r="B30" s="20" t="s">
        <v>88</v>
      </c>
      <c r="C30" s="20"/>
      <c r="D30" s="21">
        <f>(D8*(1+$C$8))+(D9*(1+$C$9))+(D10*(1+$C$10))+(D11*(1+$C$11))+(D12*(1+$C$12))+(D14*(1+$C$14))+(D15*(1+$C$15))+(D16*(1+$C$16))+(D17*(1+$C$17))+(D18*(1+$C$18))+(D20*(1+$C$20))+(D21*(1+$C$21))+(D22*(1+$C$22))+(D23*(1+$C$23))+(D24*(1+$C$24))</f>
        <v>2023.7249999999999</v>
      </c>
      <c r="E30" s="21">
        <f t="shared" ref="E30:O30" si="11">(E8*(1+$C$8))+(E9*(1+$C$9))+(E10*(1+$C$10))+(E11*(1+$C$11))+(E12*(1+$C$12))+(E14*(1+$C$14))+(E15*(1+$C$15))+(E16*(1+$C$16))+(E17*(1+$C$17))+(E18*(1+$C$18))+(E20*(1+$C$20))+(E21*(1+$C$21))+(E22*(1+$C$22))+(E23*(1+$C$23))+(E24*(1+$C$24))</f>
        <v>2023.7249999999999</v>
      </c>
      <c r="F30" s="21">
        <f t="shared" si="11"/>
        <v>2023.7249999999999</v>
      </c>
      <c r="G30" s="21">
        <f t="shared" si="11"/>
        <v>2023.7249999999999</v>
      </c>
      <c r="H30" s="21">
        <f t="shared" si="11"/>
        <v>2023.7249999999999</v>
      </c>
      <c r="I30" s="21">
        <f t="shared" si="11"/>
        <v>2023.7249999999999</v>
      </c>
      <c r="J30" s="21">
        <f t="shared" si="11"/>
        <v>2023.7249999999999</v>
      </c>
      <c r="K30" s="21">
        <f t="shared" si="11"/>
        <v>2023.7249999999999</v>
      </c>
      <c r="L30" s="21">
        <f t="shared" si="11"/>
        <v>2023.7249999999999</v>
      </c>
      <c r="M30" s="21">
        <f t="shared" si="11"/>
        <v>2023.7249999999999</v>
      </c>
      <c r="N30" s="21">
        <f t="shared" si="11"/>
        <v>2023.7249999999999</v>
      </c>
      <c r="O30" s="21">
        <f t="shared" si="11"/>
        <v>2023.7249999999999</v>
      </c>
      <c r="P30" s="22">
        <f>P26*1.21</f>
        <v>24284.7</v>
      </c>
    </row>
    <row r="33" spans="1:16">
      <c r="D33" s="94" t="s">
        <v>78</v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</row>
    <row r="34" spans="1:16">
      <c r="A34" s="17"/>
      <c r="B34" s="17" t="s">
        <v>141</v>
      </c>
      <c r="C34" s="18" t="s">
        <v>79</v>
      </c>
      <c r="D34" s="18" t="s">
        <v>0</v>
      </c>
      <c r="E34" s="18" t="s">
        <v>1</v>
      </c>
      <c r="F34" s="18" t="s">
        <v>2</v>
      </c>
      <c r="G34" s="18" t="s">
        <v>3</v>
      </c>
      <c r="H34" s="18" t="s">
        <v>4</v>
      </c>
      <c r="I34" s="18" t="s">
        <v>5</v>
      </c>
      <c r="J34" s="18" t="s">
        <v>6</v>
      </c>
      <c r="K34" s="18" t="s">
        <v>7</v>
      </c>
      <c r="L34" s="18" t="s">
        <v>8</v>
      </c>
      <c r="M34" s="18" t="s">
        <v>9</v>
      </c>
      <c r="N34" s="18" t="s">
        <v>10</v>
      </c>
      <c r="O34" s="18" t="s">
        <v>11</v>
      </c>
      <c r="P34" s="18" t="s">
        <v>93</v>
      </c>
    </row>
    <row r="35" spans="1:16">
      <c r="A35" s="5"/>
      <c r="B35" s="2" t="str">
        <f>B8</f>
        <v>MERCADERÍAS 1</v>
      </c>
      <c r="C35" s="55"/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8">
        <f t="shared" ref="P35:P53" si="12">SUM(D35:O35)</f>
        <v>0</v>
      </c>
    </row>
    <row r="36" spans="1:16">
      <c r="A36" s="5"/>
      <c r="B36" s="2" t="str">
        <f t="shared" ref="B36:B45" si="13">B9</f>
        <v>MERCADERÍAS 2</v>
      </c>
      <c r="C36" s="55"/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8">
        <f t="shared" si="12"/>
        <v>0</v>
      </c>
    </row>
    <row r="37" spans="1:16">
      <c r="A37" s="5"/>
      <c r="B37" s="2" t="str">
        <f t="shared" si="13"/>
        <v>MERCADERÍAS 3</v>
      </c>
      <c r="C37" s="55"/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8">
        <f t="shared" si="12"/>
        <v>0</v>
      </c>
    </row>
    <row r="38" spans="1:16">
      <c r="A38" s="5"/>
      <c r="B38" s="2" t="str">
        <f t="shared" si="13"/>
        <v>MERCADERÍAS 4</v>
      </c>
      <c r="C38" s="55"/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8">
        <f t="shared" si="12"/>
        <v>0</v>
      </c>
    </row>
    <row r="39" spans="1:16">
      <c r="A39" s="5"/>
      <c r="B39" s="2" t="str">
        <f t="shared" si="13"/>
        <v>MERCADERÍAS 5</v>
      </c>
      <c r="C39" s="55"/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8">
        <f t="shared" si="12"/>
        <v>0</v>
      </c>
    </row>
    <row r="40" spans="1:16">
      <c r="A40" s="17" t="s">
        <v>36</v>
      </c>
      <c r="B40" s="17"/>
      <c r="C40" s="18"/>
      <c r="D40" s="18">
        <f t="shared" ref="D40:O40" si="14">SUM(D35:D39)</f>
        <v>0</v>
      </c>
      <c r="E40" s="18">
        <f t="shared" si="14"/>
        <v>0</v>
      </c>
      <c r="F40" s="18">
        <f t="shared" si="14"/>
        <v>0</v>
      </c>
      <c r="G40" s="18">
        <f t="shared" si="14"/>
        <v>0</v>
      </c>
      <c r="H40" s="18">
        <f t="shared" si="14"/>
        <v>0</v>
      </c>
      <c r="I40" s="18">
        <f t="shared" si="14"/>
        <v>0</v>
      </c>
      <c r="J40" s="18">
        <f t="shared" si="14"/>
        <v>0</v>
      </c>
      <c r="K40" s="18">
        <f t="shared" si="14"/>
        <v>0</v>
      </c>
      <c r="L40" s="18">
        <f t="shared" si="14"/>
        <v>0</v>
      </c>
      <c r="M40" s="18">
        <f t="shared" si="14"/>
        <v>0</v>
      </c>
      <c r="N40" s="18">
        <f t="shared" si="14"/>
        <v>0</v>
      </c>
      <c r="O40" s="18">
        <f t="shared" si="14"/>
        <v>0</v>
      </c>
      <c r="P40" s="59">
        <f t="shared" si="12"/>
        <v>0</v>
      </c>
    </row>
    <row r="41" spans="1:16">
      <c r="A41" s="5"/>
      <c r="B41" s="2" t="str">
        <f t="shared" si="13"/>
        <v>MATERIA PRIMA 1</v>
      </c>
      <c r="C41" s="55"/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8">
        <f t="shared" si="12"/>
        <v>0</v>
      </c>
    </row>
    <row r="42" spans="1:16">
      <c r="A42" s="5"/>
      <c r="B42" s="2" t="str">
        <f t="shared" si="13"/>
        <v>MATERIA PRIMA 2</v>
      </c>
      <c r="C42" s="55"/>
      <c r="D42" s="55">
        <v>0</v>
      </c>
      <c r="E42" s="55">
        <v>0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8">
        <f t="shared" si="12"/>
        <v>0</v>
      </c>
    </row>
    <row r="43" spans="1:16">
      <c r="A43" s="5"/>
      <c r="B43" s="2" t="str">
        <f t="shared" si="13"/>
        <v>MATERIA PRIMA 3</v>
      </c>
      <c r="C43" s="55"/>
      <c r="D43" s="55">
        <v>0</v>
      </c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8">
        <f t="shared" si="12"/>
        <v>0</v>
      </c>
    </row>
    <row r="44" spans="1:16">
      <c r="A44" s="5"/>
      <c r="B44" s="2" t="str">
        <f t="shared" si="13"/>
        <v>MATERIA PRIMA 4</v>
      </c>
      <c r="C44" s="55"/>
      <c r="D44" s="55">
        <v>0</v>
      </c>
      <c r="E44" s="55">
        <v>0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8">
        <f t="shared" si="12"/>
        <v>0</v>
      </c>
    </row>
    <row r="45" spans="1:16">
      <c r="A45" s="5"/>
      <c r="B45" s="2" t="str">
        <f t="shared" si="13"/>
        <v>MATERIA PRIMA 5</v>
      </c>
      <c r="C45" s="55"/>
      <c r="D45" s="55">
        <v>0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8">
        <f t="shared" si="12"/>
        <v>0</v>
      </c>
    </row>
    <row r="46" spans="1:16">
      <c r="A46" s="17" t="s">
        <v>37</v>
      </c>
      <c r="B46" s="17"/>
      <c r="C46" s="18"/>
      <c r="D46" s="18">
        <f t="shared" ref="D46:O46" si="15">SUM(D41:D45)</f>
        <v>0</v>
      </c>
      <c r="E46" s="18">
        <f t="shared" si="15"/>
        <v>0</v>
      </c>
      <c r="F46" s="18">
        <f t="shared" si="15"/>
        <v>0</v>
      </c>
      <c r="G46" s="18">
        <f t="shared" si="15"/>
        <v>0</v>
      </c>
      <c r="H46" s="18">
        <f t="shared" si="15"/>
        <v>0</v>
      </c>
      <c r="I46" s="18">
        <f t="shared" si="15"/>
        <v>0</v>
      </c>
      <c r="J46" s="18">
        <f t="shared" si="15"/>
        <v>0</v>
      </c>
      <c r="K46" s="18">
        <f t="shared" si="15"/>
        <v>0</v>
      </c>
      <c r="L46" s="18">
        <f t="shared" si="15"/>
        <v>0</v>
      </c>
      <c r="M46" s="18">
        <f t="shared" si="15"/>
        <v>0</v>
      </c>
      <c r="N46" s="18">
        <f t="shared" si="15"/>
        <v>0</v>
      </c>
      <c r="O46" s="18">
        <f t="shared" si="15"/>
        <v>0</v>
      </c>
      <c r="P46" s="59">
        <f t="shared" si="12"/>
        <v>0</v>
      </c>
    </row>
    <row r="47" spans="1:16">
      <c r="A47" s="5"/>
      <c r="B47" s="2" t="s">
        <v>40</v>
      </c>
      <c r="C47" s="57">
        <v>20</v>
      </c>
      <c r="D47" s="55">
        <v>15</v>
      </c>
      <c r="E47" s="55">
        <v>15</v>
      </c>
      <c r="F47" s="55">
        <v>15</v>
      </c>
      <c r="G47" s="55">
        <v>15</v>
      </c>
      <c r="H47" s="55">
        <v>15</v>
      </c>
      <c r="I47" s="55">
        <v>15</v>
      </c>
      <c r="J47" s="55">
        <v>15</v>
      </c>
      <c r="K47" s="55">
        <v>15</v>
      </c>
      <c r="L47" s="55">
        <v>15</v>
      </c>
      <c r="M47" s="55">
        <v>15</v>
      </c>
      <c r="N47" s="55">
        <v>15</v>
      </c>
      <c r="O47" s="55">
        <v>15</v>
      </c>
      <c r="P47" s="58">
        <f t="shared" si="12"/>
        <v>180</v>
      </c>
    </row>
    <row r="48" spans="1:16">
      <c r="A48" s="5"/>
      <c r="B48" s="2" t="s">
        <v>41</v>
      </c>
      <c r="C48" s="57">
        <v>25</v>
      </c>
      <c r="D48" s="55">
        <v>15</v>
      </c>
      <c r="E48" s="55">
        <v>15</v>
      </c>
      <c r="F48" s="55">
        <v>15</v>
      </c>
      <c r="G48" s="55">
        <v>15</v>
      </c>
      <c r="H48" s="55">
        <v>15</v>
      </c>
      <c r="I48" s="55">
        <v>15</v>
      </c>
      <c r="J48" s="55">
        <v>15</v>
      </c>
      <c r="K48" s="55">
        <v>15</v>
      </c>
      <c r="L48" s="55">
        <v>15</v>
      </c>
      <c r="M48" s="55">
        <v>15</v>
      </c>
      <c r="N48" s="55">
        <v>15</v>
      </c>
      <c r="O48" s="55">
        <v>15</v>
      </c>
      <c r="P48" s="58">
        <f t="shared" si="12"/>
        <v>180</v>
      </c>
    </row>
    <row r="49" spans="1:16">
      <c r="A49" s="5"/>
      <c r="B49" s="2" t="s">
        <v>42</v>
      </c>
      <c r="C49" s="57">
        <v>7.5</v>
      </c>
      <c r="D49" s="55">
        <v>15</v>
      </c>
      <c r="E49" s="55">
        <v>15</v>
      </c>
      <c r="F49" s="55">
        <v>15</v>
      </c>
      <c r="G49" s="55">
        <v>15</v>
      </c>
      <c r="H49" s="55">
        <v>15</v>
      </c>
      <c r="I49" s="55">
        <v>15</v>
      </c>
      <c r="J49" s="55">
        <v>15</v>
      </c>
      <c r="K49" s="55">
        <v>15</v>
      </c>
      <c r="L49" s="55">
        <v>15</v>
      </c>
      <c r="M49" s="55">
        <v>15</v>
      </c>
      <c r="N49" s="55">
        <v>15</v>
      </c>
      <c r="O49" s="55">
        <v>15</v>
      </c>
      <c r="P49" s="58">
        <f t="shared" si="12"/>
        <v>180</v>
      </c>
    </row>
    <row r="50" spans="1:16">
      <c r="A50" s="5"/>
      <c r="B50" s="2" t="s">
        <v>43</v>
      </c>
      <c r="C50" s="57">
        <v>9</v>
      </c>
      <c r="D50" s="55">
        <v>15</v>
      </c>
      <c r="E50" s="55">
        <v>15</v>
      </c>
      <c r="F50" s="55">
        <v>15</v>
      </c>
      <c r="G50" s="55">
        <v>15</v>
      </c>
      <c r="H50" s="55">
        <v>15</v>
      </c>
      <c r="I50" s="55">
        <v>15</v>
      </c>
      <c r="J50" s="55">
        <v>15</v>
      </c>
      <c r="K50" s="55">
        <v>15</v>
      </c>
      <c r="L50" s="55">
        <v>15</v>
      </c>
      <c r="M50" s="55">
        <v>15</v>
      </c>
      <c r="N50" s="55">
        <v>15</v>
      </c>
      <c r="O50" s="55">
        <v>15</v>
      </c>
      <c r="P50" s="58">
        <f t="shared" si="12"/>
        <v>180</v>
      </c>
    </row>
    <row r="51" spans="1:16">
      <c r="A51" s="5"/>
      <c r="B51" s="2" t="s">
        <v>44</v>
      </c>
      <c r="C51" s="57">
        <v>50</v>
      </c>
      <c r="D51" s="55">
        <v>15</v>
      </c>
      <c r="E51" s="55">
        <v>15</v>
      </c>
      <c r="F51" s="55">
        <v>15</v>
      </c>
      <c r="G51" s="55">
        <v>15</v>
      </c>
      <c r="H51" s="55">
        <v>15</v>
      </c>
      <c r="I51" s="55">
        <v>15</v>
      </c>
      <c r="J51" s="55">
        <v>15</v>
      </c>
      <c r="K51" s="55">
        <v>15</v>
      </c>
      <c r="L51" s="55">
        <v>15</v>
      </c>
      <c r="M51" s="55">
        <v>15</v>
      </c>
      <c r="N51" s="55">
        <v>15</v>
      </c>
      <c r="O51" s="55">
        <v>15</v>
      </c>
      <c r="P51" s="58">
        <f t="shared" si="12"/>
        <v>180</v>
      </c>
    </row>
    <row r="52" spans="1:16">
      <c r="A52" s="25" t="s">
        <v>38</v>
      </c>
      <c r="B52" s="17"/>
      <c r="C52" s="17"/>
      <c r="D52" s="18">
        <f t="shared" ref="D52:O52" si="16">SUM(D47:D51)</f>
        <v>75</v>
      </c>
      <c r="E52" s="18">
        <f t="shared" si="16"/>
        <v>75</v>
      </c>
      <c r="F52" s="18">
        <f t="shared" si="16"/>
        <v>75</v>
      </c>
      <c r="G52" s="18">
        <f t="shared" si="16"/>
        <v>75</v>
      </c>
      <c r="H52" s="18">
        <f t="shared" si="16"/>
        <v>75</v>
      </c>
      <c r="I52" s="18">
        <f t="shared" si="16"/>
        <v>75</v>
      </c>
      <c r="J52" s="18">
        <f t="shared" si="16"/>
        <v>75</v>
      </c>
      <c r="K52" s="18">
        <f t="shared" si="16"/>
        <v>75</v>
      </c>
      <c r="L52" s="18">
        <f t="shared" si="16"/>
        <v>75</v>
      </c>
      <c r="M52" s="18">
        <f t="shared" si="16"/>
        <v>75</v>
      </c>
      <c r="N52" s="18">
        <f t="shared" si="16"/>
        <v>75</v>
      </c>
      <c r="O52" s="18">
        <f t="shared" si="16"/>
        <v>75</v>
      </c>
      <c r="P52" s="59">
        <f t="shared" si="12"/>
        <v>900</v>
      </c>
    </row>
    <row r="53" spans="1:16">
      <c r="A53" s="20"/>
      <c r="B53" s="20" t="s">
        <v>39</v>
      </c>
      <c r="C53" s="20"/>
      <c r="D53" s="26">
        <f t="shared" ref="D53:O53" si="17">D52+D46+D40</f>
        <v>75</v>
      </c>
      <c r="E53" s="26">
        <f t="shared" si="17"/>
        <v>75</v>
      </c>
      <c r="F53" s="26">
        <f t="shared" si="17"/>
        <v>75</v>
      </c>
      <c r="G53" s="26">
        <f t="shared" si="17"/>
        <v>75</v>
      </c>
      <c r="H53" s="26">
        <f t="shared" si="17"/>
        <v>75</v>
      </c>
      <c r="I53" s="26">
        <f t="shared" si="17"/>
        <v>75</v>
      </c>
      <c r="J53" s="26">
        <f t="shared" si="17"/>
        <v>75</v>
      </c>
      <c r="K53" s="26">
        <f t="shared" si="17"/>
        <v>75</v>
      </c>
      <c r="L53" s="26">
        <f t="shared" si="17"/>
        <v>75</v>
      </c>
      <c r="M53" s="26">
        <f t="shared" si="17"/>
        <v>75</v>
      </c>
      <c r="N53" s="26">
        <f t="shared" si="17"/>
        <v>75</v>
      </c>
      <c r="O53" s="26">
        <f t="shared" si="17"/>
        <v>75</v>
      </c>
      <c r="P53" s="60">
        <f t="shared" si="12"/>
        <v>900</v>
      </c>
    </row>
    <row r="62" spans="1:16">
      <c r="B62" t="s">
        <v>81</v>
      </c>
    </row>
  </sheetData>
  <mergeCells count="1">
    <mergeCell ref="D33:O33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AI40"/>
  <sheetViews>
    <sheetView showGridLines="0" tabSelected="1" zoomScale="85" zoomScaleNormal="85" workbookViewId="0">
      <selection activeCell="I42" sqref="I42"/>
    </sheetView>
  </sheetViews>
  <sheetFormatPr baseColWidth="10" defaultRowHeight="15"/>
  <cols>
    <col min="1" max="1" width="5.7109375" customWidth="1"/>
    <col min="2" max="2" width="34.7109375" customWidth="1"/>
    <col min="3" max="3" width="5.7109375" customWidth="1"/>
    <col min="4" max="15" width="11.5703125" customWidth="1"/>
    <col min="16" max="16" width="15.85546875" customWidth="1"/>
  </cols>
  <sheetData>
    <row r="3" spans="1:35">
      <c r="C3" s="3" t="s">
        <v>164</v>
      </c>
    </row>
    <row r="7" spans="1:35">
      <c r="A7" s="17"/>
      <c r="B7" s="17" t="s">
        <v>63</v>
      </c>
      <c r="C7" s="17" t="s">
        <v>13</v>
      </c>
      <c r="D7" s="18" t="s">
        <v>0</v>
      </c>
      <c r="E7" s="18" t="s">
        <v>1</v>
      </c>
      <c r="F7" s="18" t="s">
        <v>2</v>
      </c>
      <c r="G7" s="18" t="s">
        <v>3</v>
      </c>
      <c r="H7" s="18" t="s">
        <v>4</v>
      </c>
      <c r="I7" s="18" t="s">
        <v>5</v>
      </c>
      <c r="J7" s="18" t="s">
        <v>6</v>
      </c>
      <c r="K7" s="18" t="s">
        <v>7</v>
      </c>
      <c r="L7" s="18" t="s">
        <v>8</v>
      </c>
      <c r="M7" s="18" t="s">
        <v>9</v>
      </c>
      <c r="N7" s="18" t="s">
        <v>10</v>
      </c>
      <c r="O7" s="18" t="s">
        <v>11</v>
      </c>
      <c r="P7" s="18" t="s">
        <v>90</v>
      </c>
    </row>
    <row r="8" spans="1:35">
      <c r="A8" s="105" t="s">
        <v>50</v>
      </c>
      <c r="B8" s="105"/>
      <c r="C8" s="106">
        <v>0.21</v>
      </c>
      <c r="D8" s="107">
        <v>0</v>
      </c>
      <c r="E8" s="107">
        <v>0</v>
      </c>
      <c r="F8" s="107">
        <v>0</v>
      </c>
      <c r="G8" s="107">
        <v>0</v>
      </c>
      <c r="H8" s="107">
        <v>0</v>
      </c>
      <c r="I8" s="107">
        <v>0</v>
      </c>
      <c r="J8" s="107">
        <v>0</v>
      </c>
      <c r="K8" s="107">
        <v>0</v>
      </c>
      <c r="L8" s="107">
        <v>0</v>
      </c>
      <c r="M8" s="107">
        <v>0</v>
      </c>
      <c r="N8" s="107">
        <v>0</v>
      </c>
      <c r="O8" s="107">
        <v>0</v>
      </c>
      <c r="P8" s="4">
        <f>SUM(D8:O8)</f>
        <v>0</v>
      </c>
      <c r="T8" s="1"/>
      <c r="U8" s="1"/>
      <c r="V8" s="14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>
      <c r="A9" s="105" t="s">
        <v>49</v>
      </c>
      <c r="B9" s="105"/>
      <c r="C9" s="106">
        <v>0.21</v>
      </c>
      <c r="D9" s="107">
        <v>300</v>
      </c>
      <c r="E9" s="107">
        <v>300</v>
      </c>
      <c r="F9" s="107">
        <v>300</v>
      </c>
      <c r="G9" s="107">
        <v>300</v>
      </c>
      <c r="H9" s="107">
        <v>300</v>
      </c>
      <c r="I9" s="107">
        <v>300</v>
      </c>
      <c r="J9" s="107">
        <v>300</v>
      </c>
      <c r="K9" s="107">
        <v>300</v>
      </c>
      <c r="L9" s="107">
        <v>300</v>
      </c>
      <c r="M9" s="107">
        <v>300</v>
      </c>
      <c r="N9" s="107">
        <v>300</v>
      </c>
      <c r="O9" s="107">
        <v>300</v>
      </c>
      <c r="P9" s="15">
        <f t="shared" ref="P9:P10" si="0">SUM(D9:O9)</f>
        <v>3600</v>
      </c>
      <c r="T9" s="1"/>
      <c r="U9" s="1"/>
      <c r="V9" s="1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>
      <c r="A10" s="105" t="s">
        <v>51</v>
      </c>
      <c r="B10" s="105"/>
      <c r="C10" s="106">
        <v>0.21</v>
      </c>
      <c r="D10" s="107">
        <v>0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5">
        <f t="shared" si="0"/>
        <v>0</v>
      </c>
      <c r="T10" s="1"/>
      <c r="U10" s="1"/>
      <c r="V10" s="1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s="3" customFormat="1">
      <c r="A11" s="7" t="s">
        <v>52</v>
      </c>
      <c r="B11" s="7"/>
      <c r="C11" s="8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T11" s="1"/>
      <c r="U11" s="1"/>
      <c r="V11" s="1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>
      <c r="A12" s="105"/>
      <c r="B12" s="105" t="s">
        <v>53</v>
      </c>
      <c r="C12" s="106">
        <v>0.21</v>
      </c>
      <c r="D12" s="107">
        <v>50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  <c r="O12" s="107">
        <v>0</v>
      </c>
      <c r="P12" s="15">
        <f t="shared" ref="P12:P36" si="1">SUM(D12:O12)</f>
        <v>50</v>
      </c>
      <c r="T12" s="9"/>
      <c r="U12" s="9"/>
      <c r="V12" s="9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</row>
    <row r="13" spans="1:35">
      <c r="A13" s="105"/>
      <c r="B13" s="105" t="s">
        <v>54</v>
      </c>
      <c r="C13" s="106">
        <v>0.21</v>
      </c>
      <c r="D13" s="107">
        <v>20</v>
      </c>
      <c r="E13" s="107">
        <v>20</v>
      </c>
      <c r="F13" s="107">
        <v>20</v>
      </c>
      <c r="G13" s="107">
        <v>20</v>
      </c>
      <c r="H13" s="107">
        <v>20</v>
      </c>
      <c r="I13" s="107">
        <v>20</v>
      </c>
      <c r="J13" s="107">
        <v>20</v>
      </c>
      <c r="K13" s="107">
        <v>20</v>
      </c>
      <c r="L13" s="107">
        <v>20</v>
      </c>
      <c r="M13" s="107">
        <v>20</v>
      </c>
      <c r="N13" s="107">
        <v>20</v>
      </c>
      <c r="O13" s="107">
        <v>20</v>
      </c>
      <c r="P13" s="15">
        <f t="shared" si="1"/>
        <v>240</v>
      </c>
    </row>
    <row r="14" spans="1:35">
      <c r="A14" s="105"/>
      <c r="B14" s="105" t="s">
        <v>55</v>
      </c>
      <c r="C14" s="106">
        <v>0.21</v>
      </c>
      <c r="D14" s="107">
        <v>0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  <c r="O14" s="107">
        <v>0</v>
      </c>
      <c r="P14" s="15">
        <f t="shared" si="1"/>
        <v>0</v>
      </c>
    </row>
    <row r="15" spans="1:35">
      <c r="A15" s="105"/>
      <c r="B15" s="105" t="s">
        <v>82</v>
      </c>
      <c r="C15" s="106">
        <v>0.21</v>
      </c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107">
        <v>0</v>
      </c>
      <c r="K15" s="107">
        <v>0</v>
      </c>
      <c r="L15" s="107">
        <v>0</v>
      </c>
      <c r="M15" s="107">
        <v>0</v>
      </c>
      <c r="N15" s="107">
        <v>0</v>
      </c>
      <c r="O15" s="107">
        <v>0</v>
      </c>
      <c r="P15" s="15">
        <f t="shared" si="1"/>
        <v>0</v>
      </c>
    </row>
    <row r="16" spans="1:35">
      <c r="A16" s="105" t="s">
        <v>56</v>
      </c>
      <c r="B16" s="105"/>
      <c r="C16" s="106">
        <v>0.21</v>
      </c>
      <c r="D16" s="107">
        <v>0</v>
      </c>
      <c r="E16" s="107">
        <v>0</v>
      </c>
      <c r="F16" s="107">
        <v>0</v>
      </c>
      <c r="G16" s="107">
        <v>0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107">
        <v>0</v>
      </c>
      <c r="N16" s="107">
        <v>0</v>
      </c>
      <c r="O16" s="107">
        <v>0</v>
      </c>
      <c r="P16" s="15">
        <f t="shared" si="1"/>
        <v>0</v>
      </c>
    </row>
    <row r="17" spans="1:16">
      <c r="A17" s="105" t="s">
        <v>57</v>
      </c>
      <c r="B17" s="105"/>
      <c r="C17" s="105"/>
      <c r="D17" s="107">
        <v>20</v>
      </c>
      <c r="E17" s="107">
        <v>20</v>
      </c>
      <c r="F17" s="107">
        <v>20</v>
      </c>
      <c r="G17" s="107">
        <v>20</v>
      </c>
      <c r="H17" s="107">
        <v>20</v>
      </c>
      <c r="I17" s="107">
        <v>20</v>
      </c>
      <c r="J17" s="107">
        <v>20</v>
      </c>
      <c r="K17" s="107">
        <v>20</v>
      </c>
      <c r="L17" s="107">
        <v>20</v>
      </c>
      <c r="M17" s="107">
        <v>20</v>
      </c>
      <c r="N17" s="107">
        <v>20</v>
      </c>
      <c r="O17" s="107">
        <v>20</v>
      </c>
      <c r="P17" s="15">
        <f t="shared" si="1"/>
        <v>240</v>
      </c>
    </row>
    <row r="18" spans="1:16">
      <c r="A18" s="105" t="s">
        <v>58</v>
      </c>
      <c r="B18" s="105"/>
      <c r="C18" s="105"/>
      <c r="D18" s="107">
        <v>0</v>
      </c>
      <c r="E18" s="107">
        <v>0</v>
      </c>
      <c r="F18" s="107">
        <v>0</v>
      </c>
      <c r="G18" s="107">
        <v>0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7">
        <v>0</v>
      </c>
      <c r="N18" s="107">
        <v>0</v>
      </c>
      <c r="O18" s="107">
        <v>0</v>
      </c>
      <c r="P18" s="15">
        <f t="shared" si="1"/>
        <v>0</v>
      </c>
    </row>
    <row r="19" spans="1:16">
      <c r="A19" s="105" t="s">
        <v>59</v>
      </c>
      <c r="B19" s="105"/>
      <c r="C19" s="106">
        <v>0.21</v>
      </c>
      <c r="D19" s="107">
        <v>0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  <c r="J19" s="107">
        <v>0</v>
      </c>
      <c r="K19" s="107">
        <v>0</v>
      </c>
      <c r="L19" s="107">
        <v>0</v>
      </c>
      <c r="M19" s="107">
        <v>0</v>
      </c>
      <c r="N19" s="107">
        <v>0</v>
      </c>
      <c r="O19" s="107">
        <v>0</v>
      </c>
      <c r="P19" s="15">
        <f t="shared" si="1"/>
        <v>0</v>
      </c>
    </row>
    <row r="20" spans="1:16">
      <c r="A20" s="7" t="s">
        <v>60</v>
      </c>
      <c r="B20" s="7"/>
      <c r="C20" s="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>
      <c r="A21" s="105"/>
      <c r="B21" s="105" t="s">
        <v>61</v>
      </c>
      <c r="C21" s="106">
        <v>0.21</v>
      </c>
      <c r="D21" s="107">
        <v>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0</v>
      </c>
      <c r="O21" s="107">
        <v>0</v>
      </c>
      <c r="P21" s="15">
        <f t="shared" si="1"/>
        <v>0</v>
      </c>
    </row>
    <row r="22" spans="1:16">
      <c r="A22" s="105"/>
      <c r="B22" s="105" t="s">
        <v>32</v>
      </c>
      <c r="C22" s="106">
        <v>0.1</v>
      </c>
      <c r="D22" s="107">
        <v>0</v>
      </c>
      <c r="E22" s="107">
        <v>0</v>
      </c>
      <c r="F22" s="107">
        <v>0</v>
      </c>
      <c r="G22" s="107">
        <v>0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0</v>
      </c>
      <c r="N22" s="107">
        <v>0</v>
      </c>
      <c r="O22" s="107">
        <v>0</v>
      </c>
      <c r="P22" s="15">
        <f t="shared" si="1"/>
        <v>0</v>
      </c>
    </row>
    <row r="23" spans="1:16">
      <c r="A23" s="105"/>
      <c r="B23" s="105" t="s">
        <v>91</v>
      </c>
      <c r="C23" s="106">
        <v>0.21</v>
      </c>
      <c r="D23" s="107">
        <v>45</v>
      </c>
      <c r="E23" s="107">
        <v>45</v>
      </c>
      <c r="F23" s="107">
        <v>45</v>
      </c>
      <c r="G23" s="107">
        <v>45</v>
      </c>
      <c r="H23" s="107">
        <v>45</v>
      </c>
      <c r="I23" s="107">
        <v>45</v>
      </c>
      <c r="J23" s="107">
        <v>45</v>
      </c>
      <c r="K23" s="107">
        <v>45</v>
      </c>
      <c r="L23" s="107">
        <v>45</v>
      </c>
      <c r="M23" s="107">
        <v>45</v>
      </c>
      <c r="N23" s="107">
        <v>45</v>
      </c>
      <c r="O23" s="107">
        <v>45</v>
      </c>
      <c r="P23" s="15">
        <f t="shared" si="1"/>
        <v>540</v>
      </c>
    </row>
    <row r="24" spans="1:16">
      <c r="A24" s="105"/>
      <c r="B24" s="105" t="s">
        <v>62</v>
      </c>
      <c r="C24" s="106">
        <v>0.21</v>
      </c>
      <c r="D24" s="107">
        <v>0</v>
      </c>
      <c r="E24" s="107">
        <v>0</v>
      </c>
      <c r="F24" s="107">
        <v>0</v>
      </c>
      <c r="G24" s="107">
        <v>0</v>
      </c>
      <c r="H24" s="107">
        <v>0</v>
      </c>
      <c r="I24" s="107">
        <v>0</v>
      </c>
      <c r="J24" s="107">
        <v>0</v>
      </c>
      <c r="K24" s="107">
        <v>0</v>
      </c>
      <c r="L24" s="107">
        <v>0</v>
      </c>
      <c r="M24" s="107">
        <v>0</v>
      </c>
      <c r="N24" s="107">
        <v>0</v>
      </c>
      <c r="O24" s="107">
        <v>0</v>
      </c>
      <c r="P24" s="15">
        <f t="shared" si="1"/>
        <v>0</v>
      </c>
    </row>
    <row r="25" spans="1:16">
      <c r="A25" s="7" t="s">
        <v>83</v>
      </c>
      <c r="B25" s="7"/>
      <c r="C25" s="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>
      <c r="A26" s="105"/>
      <c r="B26" s="105" t="s">
        <v>84</v>
      </c>
      <c r="C26" s="106">
        <v>0.21</v>
      </c>
      <c r="D26" s="107">
        <v>50</v>
      </c>
      <c r="E26" s="107">
        <v>50</v>
      </c>
      <c r="F26" s="107">
        <v>50</v>
      </c>
      <c r="G26" s="107">
        <v>50</v>
      </c>
      <c r="H26" s="107">
        <v>50</v>
      </c>
      <c r="I26" s="107">
        <v>50</v>
      </c>
      <c r="J26" s="107">
        <v>50</v>
      </c>
      <c r="K26" s="107">
        <v>50</v>
      </c>
      <c r="L26" s="107">
        <v>50</v>
      </c>
      <c r="M26" s="107">
        <v>50</v>
      </c>
      <c r="N26" s="107">
        <v>50</v>
      </c>
      <c r="O26" s="107">
        <v>50</v>
      </c>
      <c r="P26" s="15">
        <f t="shared" si="1"/>
        <v>600</v>
      </c>
    </row>
    <row r="27" spans="1:16">
      <c r="A27" s="105"/>
      <c r="B27" s="105" t="s">
        <v>85</v>
      </c>
      <c r="C27" s="106">
        <v>0.21</v>
      </c>
      <c r="D27" s="107">
        <v>20</v>
      </c>
      <c r="E27" s="107">
        <v>20</v>
      </c>
      <c r="F27" s="107">
        <v>20</v>
      </c>
      <c r="G27" s="107">
        <v>20</v>
      </c>
      <c r="H27" s="107">
        <v>20</v>
      </c>
      <c r="I27" s="107">
        <v>20</v>
      </c>
      <c r="J27" s="107">
        <v>20</v>
      </c>
      <c r="K27" s="107">
        <v>20</v>
      </c>
      <c r="L27" s="107">
        <v>20</v>
      </c>
      <c r="M27" s="107">
        <v>20</v>
      </c>
      <c r="N27" s="107">
        <v>20</v>
      </c>
      <c r="O27" s="107">
        <v>20</v>
      </c>
      <c r="P27" s="15">
        <f t="shared" si="1"/>
        <v>240</v>
      </c>
    </row>
    <row r="28" spans="1:16">
      <c r="A28" s="105"/>
      <c r="B28" s="105" t="s">
        <v>86</v>
      </c>
      <c r="C28" s="106">
        <v>0.21</v>
      </c>
      <c r="D28" s="107">
        <v>0</v>
      </c>
      <c r="E28" s="107">
        <v>0</v>
      </c>
      <c r="F28" s="107">
        <v>0</v>
      </c>
      <c r="G28" s="107">
        <v>0</v>
      </c>
      <c r="H28" s="107">
        <v>0</v>
      </c>
      <c r="I28" s="107">
        <v>0</v>
      </c>
      <c r="J28" s="107">
        <v>0</v>
      </c>
      <c r="K28" s="107">
        <v>0</v>
      </c>
      <c r="L28" s="107">
        <v>0</v>
      </c>
      <c r="M28" s="107">
        <v>0</v>
      </c>
      <c r="N28" s="107">
        <v>0</v>
      </c>
      <c r="O28" s="107">
        <v>0</v>
      </c>
      <c r="P28" s="15">
        <f t="shared" si="1"/>
        <v>0</v>
      </c>
    </row>
    <row r="29" spans="1:16" s="3" customFormat="1">
      <c r="A29" s="17" t="s">
        <v>65</v>
      </c>
      <c r="B29" s="17"/>
      <c r="C29" s="17"/>
      <c r="D29" s="19">
        <f>SUM(D8:D28)</f>
        <v>505</v>
      </c>
      <c r="E29" s="19">
        <f t="shared" ref="E29:O29" si="2">SUM(E8:E28)</f>
        <v>455</v>
      </c>
      <c r="F29" s="19">
        <f t="shared" si="2"/>
        <v>455</v>
      </c>
      <c r="G29" s="19">
        <f t="shared" si="2"/>
        <v>455</v>
      </c>
      <c r="H29" s="19">
        <f t="shared" si="2"/>
        <v>455</v>
      </c>
      <c r="I29" s="19">
        <f t="shared" si="2"/>
        <v>455</v>
      </c>
      <c r="J29" s="19">
        <f t="shared" si="2"/>
        <v>455</v>
      </c>
      <c r="K29" s="19">
        <f t="shared" si="2"/>
        <v>455</v>
      </c>
      <c r="L29" s="19">
        <f t="shared" si="2"/>
        <v>455</v>
      </c>
      <c r="M29" s="19">
        <f t="shared" si="2"/>
        <v>455</v>
      </c>
      <c r="N29" s="19">
        <f t="shared" si="2"/>
        <v>455</v>
      </c>
      <c r="O29" s="19">
        <f t="shared" si="2"/>
        <v>455</v>
      </c>
      <c r="P29" s="19">
        <f>SUM(P21:P28)+SUM(P12:P19)+SUM(P8:P10)+AI7</f>
        <v>5510</v>
      </c>
    </row>
    <row r="30" spans="1:16">
      <c r="A30" s="105" t="s">
        <v>48</v>
      </c>
      <c r="B30" s="105"/>
      <c r="C30" s="108"/>
      <c r="D30" s="107">
        <v>800</v>
      </c>
      <c r="E30" s="107">
        <v>1000</v>
      </c>
      <c r="F30" s="107">
        <v>1000</v>
      </c>
      <c r="G30" s="107">
        <v>1000</v>
      </c>
      <c r="H30" s="107">
        <v>1000</v>
      </c>
      <c r="I30" s="107">
        <v>1000</v>
      </c>
      <c r="J30" s="107">
        <v>1000</v>
      </c>
      <c r="K30" s="107">
        <v>1000</v>
      </c>
      <c r="L30" s="107">
        <v>1000</v>
      </c>
      <c r="M30" s="107">
        <v>1000</v>
      </c>
      <c r="N30" s="107">
        <v>1000</v>
      </c>
      <c r="O30" s="107">
        <v>1000</v>
      </c>
      <c r="P30" s="15">
        <f t="shared" si="1"/>
        <v>11800</v>
      </c>
    </row>
    <row r="31" spans="1:16">
      <c r="A31" s="105" t="s">
        <v>45</v>
      </c>
      <c r="B31" s="105"/>
      <c r="C31" s="108"/>
      <c r="D31" s="107">
        <v>0</v>
      </c>
      <c r="E31" s="107">
        <v>0</v>
      </c>
      <c r="F31" s="107">
        <v>0</v>
      </c>
      <c r="G31" s="107">
        <v>0</v>
      </c>
      <c r="H31" s="107">
        <v>0</v>
      </c>
      <c r="I31" s="107">
        <v>0</v>
      </c>
      <c r="J31" s="107">
        <v>0</v>
      </c>
      <c r="K31" s="107">
        <v>0</v>
      </c>
      <c r="L31" s="107">
        <v>0</v>
      </c>
      <c r="M31" s="107">
        <v>0</v>
      </c>
      <c r="N31" s="107">
        <v>0</v>
      </c>
      <c r="O31" s="107">
        <v>0</v>
      </c>
      <c r="P31" s="15">
        <f t="shared" si="1"/>
        <v>0</v>
      </c>
    </row>
    <row r="32" spans="1:16">
      <c r="A32" s="105" t="s">
        <v>46</v>
      </c>
      <c r="B32" s="105"/>
      <c r="C32" s="108"/>
      <c r="D32" s="107">
        <v>256.72000000000003</v>
      </c>
      <c r="E32" s="107">
        <v>256.72000000000003</v>
      </c>
      <c r="F32" s="107">
        <v>256.72000000000003</v>
      </c>
      <c r="G32" s="107">
        <v>256.72000000000003</v>
      </c>
      <c r="H32" s="107">
        <v>256.72000000000003</v>
      </c>
      <c r="I32" s="107">
        <v>256.72000000000003</v>
      </c>
      <c r="J32" s="107">
        <v>256.72000000000003</v>
      </c>
      <c r="K32" s="107">
        <v>256.72000000000003</v>
      </c>
      <c r="L32" s="107">
        <v>256.72000000000003</v>
      </c>
      <c r="M32" s="107">
        <v>256.72000000000003</v>
      </c>
      <c r="N32" s="107">
        <v>256.72000000000003</v>
      </c>
      <c r="O32" s="107">
        <v>256.72000000000003</v>
      </c>
      <c r="P32" s="15">
        <f t="shared" si="1"/>
        <v>3080.6400000000012</v>
      </c>
    </row>
    <row r="33" spans="1:16">
      <c r="A33" s="17" t="s">
        <v>47</v>
      </c>
      <c r="B33" s="17"/>
      <c r="C33" s="17"/>
      <c r="D33" s="19">
        <f t="shared" ref="D33:P33" si="3">SUM(D30:D32)</f>
        <v>1056.72</v>
      </c>
      <c r="E33" s="19">
        <f t="shared" si="3"/>
        <v>1256.72</v>
      </c>
      <c r="F33" s="19">
        <f t="shared" si="3"/>
        <v>1256.72</v>
      </c>
      <c r="G33" s="19">
        <f t="shared" si="3"/>
        <v>1256.72</v>
      </c>
      <c r="H33" s="19">
        <f t="shared" si="3"/>
        <v>1256.72</v>
      </c>
      <c r="I33" s="19">
        <f t="shared" si="3"/>
        <v>1256.72</v>
      </c>
      <c r="J33" s="19">
        <f t="shared" si="3"/>
        <v>1256.72</v>
      </c>
      <c r="K33" s="19">
        <f t="shared" si="3"/>
        <v>1256.72</v>
      </c>
      <c r="L33" s="19">
        <f t="shared" si="3"/>
        <v>1256.72</v>
      </c>
      <c r="M33" s="19">
        <f t="shared" si="3"/>
        <v>1256.72</v>
      </c>
      <c r="N33" s="19">
        <f t="shared" si="3"/>
        <v>1256.72</v>
      </c>
      <c r="O33" s="19">
        <f t="shared" si="3"/>
        <v>1256.72</v>
      </c>
      <c r="P33" s="19">
        <f t="shared" si="3"/>
        <v>14880.640000000001</v>
      </c>
    </row>
    <row r="34" spans="1:16">
      <c r="A34" s="105" t="s">
        <v>20</v>
      </c>
      <c r="B34" s="105"/>
      <c r="C34" s="108"/>
      <c r="D34" s="97">
        <f>'2_Inversiones '!D43</f>
        <v>35.708333333333336</v>
      </c>
      <c r="E34" s="97">
        <f>'2_Inversiones '!E43</f>
        <v>35.708333333333336</v>
      </c>
      <c r="F34" s="97">
        <v>45.21</v>
      </c>
      <c r="G34" s="97">
        <f>'2_Inversiones '!G43</f>
        <v>42.583333333333329</v>
      </c>
      <c r="H34" s="97">
        <f>'2_Inversiones '!H43</f>
        <v>42.583333333333329</v>
      </c>
      <c r="I34" s="97">
        <f>'2_Inversiones '!I43</f>
        <v>50.833333333333329</v>
      </c>
      <c r="J34" s="97">
        <f>'2_Inversiones '!J43</f>
        <v>50.833333333333329</v>
      </c>
      <c r="K34" s="97">
        <f>'2_Inversiones '!K43</f>
        <v>50.833333333333329</v>
      </c>
      <c r="L34" s="97">
        <f>'2_Inversiones '!L43</f>
        <v>50.833333333333329</v>
      </c>
      <c r="M34" s="97">
        <f>'2_Inversiones '!M43</f>
        <v>50.833333333333329</v>
      </c>
      <c r="N34" s="97">
        <f>'2_Inversiones '!N43</f>
        <v>50.833333333333329</v>
      </c>
      <c r="O34" s="97">
        <f>'2_Inversiones '!O43</f>
        <v>50.833333333333329</v>
      </c>
      <c r="P34" s="15">
        <f t="shared" si="1"/>
        <v>557.62666666666655</v>
      </c>
    </row>
    <row r="35" spans="1:16">
      <c r="A35" s="17" t="s">
        <v>67</v>
      </c>
      <c r="B35" s="17"/>
      <c r="C35" s="17"/>
      <c r="D35" s="19">
        <f>D34</f>
        <v>35.708333333333336</v>
      </c>
      <c r="E35" s="19">
        <f t="shared" ref="E35:O35" si="4">E34</f>
        <v>35.708333333333336</v>
      </c>
      <c r="F35" s="19">
        <f t="shared" si="4"/>
        <v>45.21</v>
      </c>
      <c r="G35" s="19">
        <f t="shared" si="4"/>
        <v>42.583333333333329</v>
      </c>
      <c r="H35" s="19">
        <f t="shared" si="4"/>
        <v>42.583333333333329</v>
      </c>
      <c r="I35" s="19">
        <f t="shared" si="4"/>
        <v>50.833333333333329</v>
      </c>
      <c r="J35" s="19">
        <f t="shared" si="4"/>
        <v>50.833333333333329</v>
      </c>
      <c r="K35" s="19">
        <f t="shared" si="4"/>
        <v>50.833333333333329</v>
      </c>
      <c r="L35" s="19">
        <f t="shared" si="4"/>
        <v>50.833333333333329</v>
      </c>
      <c r="M35" s="19">
        <f t="shared" si="4"/>
        <v>50.833333333333329</v>
      </c>
      <c r="N35" s="19">
        <f t="shared" si="4"/>
        <v>50.833333333333329</v>
      </c>
      <c r="O35" s="19">
        <f t="shared" si="4"/>
        <v>50.833333333333329</v>
      </c>
      <c r="P35" s="19">
        <f>SUM(P34)</f>
        <v>557.62666666666655</v>
      </c>
    </row>
    <row r="36" spans="1:16">
      <c r="A36" s="105" t="s">
        <v>68</v>
      </c>
      <c r="B36" s="105"/>
      <c r="C36" s="108"/>
      <c r="D36" s="107">
        <v>10</v>
      </c>
      <c r="E36" s="107">
        <v>10</v>
      </c>
      <c r="F36" s="107">
        <v>10</v>
      </c>
      <c r="G36" s="107">
        <v>10</v>
      </c>
      <c r="H36" s="107">
        <v>10</v>
      </c>
      <c r="I36" s="107">
        <v>10</v>
      </c>
      <c r="J36" s="107">
        <v>10</v>
      </c>
      <c r="K36" s="107">
        <v>10</v>
      </c>
      <c r="L36" s="107">
        <v>10</v>
      </c>
      <c r="M36" s="107">
        <v>10</v>
      </c>
      <c r="N36" s="107">
        <v>10</v>
      </c>
      <c r="O36" s="107">
        <v>10</v>
      </c>
      <c r="P36" s="15">
        <f t="shared" si="1"/>
        <v>120</v>
      </c>
    </row>
    <row r="37" spans="1:16">
      <c r="A37" s="17" t="s">
        <v>66</v>
      </c>
      <c r="B37" s="17"/>
      <c r="C37" s="17"/>
      <c r="D37" s="19">
        <f>D36</f>
        <v>10</v>
      </c>
      <c r="E37" s="19">
        <f>SUM(E36)</f>
        <v>10</v>
      </c>
      <c r="F37" s="19">
        <f t="shared" ref="F37:O37" si="5">SUM(F36)</f>
        <v>10</v>
      </c>
      <c r="G37" s="19">
        <f t="shared" si="5"/>
        <v>10</v>
      </c>
      <c r="H37" s="19">
        <f t="shared" si="5"/>
        <v>10</v>
      </c>
      <c r="I37" s="19">
        <f t="shared" si="5"/>
        <v>10</v>
      </c>
      <c r="J37" s="19">
        <f t="shared" si="5"/>
        <v>10</v>
      </c>
      <c r="K37" s="19">
        <f t="shared" si="5"/>
        <v>10</v>
      </c>
      <c r="L37" s="19">
        <f t="shared" si="5"/>
        <v>10</v>
      </c>
      <c r="M37" s="19">
        <f t="shared" si="5"/>
        <v>10</v>
      </c>
      <c r="N37" s="19">
        <f t="shared" si="5"/>
        <v>10</v>
      </c>
      <c r="O37" s="19">
        <f t="shared" si="5"/>
        <v>10</v>
      </c>
      <c r="P37" s="19">
        <f>P36</f>
        <v>120</v>
      </c>
    </row>
    <row r="38" spans="1:16">
      <c r="A38" s="20"/>
      <c r="B38" s="20" t="s">
        <v>69</v>
      </c>
      <c r="C38" s="20"/>
      <c r="D38" s="21">
        <f>W12+D33+D35+D37+D29</f>
        <v>1607.4283333333333</v>
      </c>
      <c r="E38" s="21">
        <f t="shared" ref="E38:O38" si="6">X12+E33+E35+E37+E29</f>
        <v>1757.4283333333333</v>
      </c>
      <c r="F38" s="21">
        <f t="shared" si="6"/>
        <v>1766.93</v>
      </c>
      <c r="G38" s="21">
        <f t="shared" si="6"/>
        <v>1764.3033333333333</v>
      </c>
      <c r="H38" s="21">
        <f t="shared" si="6"/>
        <v>1764.3033333333333</v>
      </c>
      <c r="I38" s="21">
        <f t="shared" si="6"/>
        <v>1772.5533333333333</v>
      </c>
      <c r="J38" s="21">
        <f t="shared" si="6"/>
        <v>1772.5533333333333</v>
      </c>
      <c r="K38" s="21">
        <f t="shared" si="6"/>
        <v>1772.5533333333333</v>
      </c>
      <c r="L38" s="21">
        <f t="shared" si="6"/>
        <v>1772.5533333333333</v>
      </c>
      <c r="M38" s="21">
        <f t="shared" si="6"/>
        <v>1772.5533333333333</v>
      </c>
      <c r="N38" s="21">
        <f t="shared" si="6"/>
        <v>1772.5533333333333</v>
      </c>
      <c r="O38" s="21">
        <f t="shared" si="6"/>
        <v>1772.5533333333333</v>
      </c>
      <c r="P38" s="22">
        <f>P33+P35+P37+P29</f>
        <v>21068.26666666667</v>
      </c>
    </row>
    <row r="40" spans="1:16">
      <c r="A40" s="17" t="s">
        <v>92</v>
      </c>
      <c r="B40" s="17"/>
      <c r="C40" s="17"/>
      <c r="D40" s="23">
        <f>(D8*(1+$C$8))+(D9*(1+$C$9))+(D10*(1+$C$10))+(D12*(1+$C$12))+(D13*(1+$C$13))+(D14*(1+$C$14))+(D15*(1+$C$15))+(D16*(1+$C$16))+(D17*(1+$C$17))+(D18*(1+$C$18))+(D19*(1+$C$19))+(D21*(1+$C$21))+(D22*(1+$C$22))+(D23*(1+$C$23))+(D24*(1+$C$24))+(D26*(1+$C$26))+(D27*(1+$C$27))+(D28*(1+$C$28))++(D30*(1+$C$30))+(D31*(1+$C$31))+(D32*(1+$C$32))+(D34*(1+$C$34))+(D36*(1+$C$36))</f>
        <v>1709.2783333333332</v>
      </c>
      <c r="E40" s="23">
        <f t="shared" ref="E40:O40" si="7">(E8*(1+$C$8))+(E9*(1+$C$9))+(E10*(1+$C$10))+(E12*(1+$C$12))+(E13*(1+$C$13))+(E14*(1+$C$14))+(E15*(1+$C$15))+(E16*(1+$C$16))+(E17*(1+$C$17))+(E18*(1+$C$18))+(E19*(1+$C$19))+(E21*(1+$C$21))+(E22*(1+$C$22))+(E23*(1+$C$23))+(E24*(1+$C$24))+(E26*(1+$C$26))+(E27*(1+$C$27))+(E28*(1+$C$28))++(E30*(1+$C$30))+(E31*(1+$C$31))+(E32*(1+$C$32))+(E34*(1+$C$34))+(E36*(1+$C$36))</f>
        <v>1848.7783333333332</v>
      </c>
      <c r="F40" s="23">
        <f t="shared" si="7"/>
        <v>1858.28</v>
      </c>
      <c r="G40" s="23">
        <f t="shared" si="7"/>
        <v>1855.6533333333332</v>
      </c>
      <c r="H40" s="23">
        <f t="shared" si="7"/>
        <v>1855.6533333333332</v>
      </c>
      <c r="I40" s="23">
        <f t="shared" si="7"/>
        <v>1863.9033333333332</v>
      </c>
      <c r="J40" s="23">
        <f t="shared" si="7"/>
        <v>1863.9033333333332</v>
      </c>
      <c r="K40" s="23">
        <f t="shared" si="7"/>
        <v>1863.9033333333332</v>
      </c>
      <c r="L40" s="23">
        <f t="shared" si="7"/>
        <v>1863.9033333333332</v>
      </c>
      <c r="M40" s="23">
        <f t="shared" si="7"/>
        <v>1863.9033333333332</v>
      </c>
      <c r="N40" s="23">
        <f t="shared" si="7"/>
        <v>1863.9033333333332</v>
      </c>
      <c r="O40" s="23">
        <f t="shared" si="7"/>
        <v>1863.9033333333332</v>
      </c>
      <c r="P40" s="23">
        <f>(P8*(1+$C$8))+(P9*(1+$C$9))+(P10*(1+$C$10))+(P12*(1+$C$12))+(P13*(1+$C$13))+(P14*(1+$C$14))+(P15*(1+$C$15))+(P16*(1+$C$16))+(P17*(1+$C$17))+(P18*(1+$C$18))+(P19*(1+$C$19))+(P21*(1+$C$21))+(P22*(1+$C$22))+(P23*(1+$C$23))+(P24*(1+$C$24))+(P26*(1+$C$26))+(P27*(1+$C$27))+(P28*(1+$C$28))++(P30*(1+$C$30))+(P31*(1+$C$31))+(P32*(1+$C$32))+(P34*(1+$C$34))+(P36*(1+$C$36))</f>
        <v>22174.966666666664</v>
      </c>
    </row>
  </sheetData>
  <sheetProtection sheet="1" objects="1" scenarios="1"/>
  <pageMargins left="0.7" right="0.7" top="0.75" bottom="0.75" header="0.3" footer="0.3"/>
  <pageSetup paperSize="9" orientation="portrait" horizontalDpi="4294967293" verticalDpi="0" r:id="rId1"/>
  <ignoredErrors>
    <ignoredError sqref="P15" formulaRange="1"/>
    <ignoredError sqref="P35 P33 P37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P36"/>
  <sheetViews>
    <sheetView showGridLines="0" zoomScale="85" zoomScaleNormal="85" workbookViewId="0">
      <selection activeCell="H43" sqref="H43"/>
    </sheetView>
  </sheetViews>
  <sheetFormatPr baseColWidth="10" defaultRowHeight="15"/>
  <cols>
    <col min="1" max="1" width="9.42578125" customWidth="1"/>
    <col min="2" max="2" width="21.85546875" customWidth="1"/>
    <col min="3" max="3" width="9.7109375" customWidth="1"/>
    <col min="4" max="4" width="12.140625" customWidth="1"/>
    <col min="5" max="15" width="11.5703125" customWidth="1"/>
    <col min="16" max="16" width="15.85546875" customWidth="1"/>
  </cols>
  <sheetData>
    <row r="4" spans="1:16">
      <c r="C4" s="3" t="s">
        <v>164</v>
      </c>
    </row>
    <row r="7" spans="1:16">
      <c r="A7" s="17"/>
      <c r="B7" s="17" t="s">
        <v>101</v>
      </c>
      <c r="C7" s="17" t="s">
        <v>13</v>
      </c>
      <c r="D7" s="18" t="s">
        <v>0</v>
      </c>
      <c r="E7" s="18" t="s">
        <v>1</v>
      </c>
      <c r="F7" s="18" t="s">
        <v>2</v>
      </c>
      <c r="G7" s="18" t="s">
        <v>3</v>
      </c>
      <c r="H7" s="18" t="s">
        <v>4</v>
      </c>
      <c r="I7" s="18" t="s">
        <v>5</v>
      </c>
      <c r="J7" s="18" t="s">
        <v>6</v>
      </c>
      <c r="K7" s="18" t="s">
        <v>7</v>
      </c>
      <c r="L7" s="18" t="s">
        <v>8</v>
      </c>
      <c r="M7" s="18" t="s">
        <v>9</v>
      </c>
      <c r="N7" s="18" t="s">
        <v>10</v>
      </c>
      <c r="O7" s="18" t="s">
        <v>11</v>
      </c>
      <c r="P7" s="18" t="s">
        <v>16</v>
      </c>
    </row>
    <row r="8" spans="1:16">
      <c r="A8" s="5" t="s">
        <v>102</v>
      </c>
      <c r="B8" s="1" t="str">
        <f>B19</f>
        <v>Producto 1</v>
      </c>
      <c r="C8" s="104">
        <v>0.21</v>
      </c>
      <c r="D8" s="97">
        <f>D19*$C$19</f>
        <v>300</v>
      </c>
      <c r="E8" s="97">
        <f t="shared" ref="E8:O8" si="0">E19*$C$19</f>
        <v>1200</v>
      </c>
      <c r="F8" s="97">
        <f t="shared" si="0"/>
        <v>3000</v>
      </c>
      <c r="G8" s="97">
        <f t="shared" si="0"/>
        <v>3000</v>
      </c>
      <c r="H8" s="97">
        <f t="shared" si="0"/>
        <v>3600</v>
      </c>
      <c r="I8" s="97">
        <f t="shared" si="0"/>
        <v>4500</v>
      </c>
      <c r="J8" s="97">
        <f t="shared" si="0"/>
        <v>5400</v>
      </c>
      <c r="K8" s="97">
        <f t="shared" si="0"/>
        <v>6000</v>
      </c>
      <c r="L8" s="97">
        <f t="shared" si="0"/>
        <v>7500</v>
      </c>
      <c r="M8" s="97">
        <f t="shared" si="0"/>
        <v>6600</v>
      </c>
      <c r="N8" s="97">
        <f t="shared" si="0"/>
        <v>7800</v>
      </c>
      <c r="O8" s="97">
        <f t="shared" si="0"/>
        <v>900</v>
      </c>
      <c r="P8" s="15">
        <f t="shared" ref="P8:P13" si="1">SUM(D8:O8)</f>
        <v>49800</v>
      </c>
    </row>
    <row r="9" spans="1:16" s="3" customFormat="1">
      <c r="A9" s="5" t="s">
        <v>102</v>
      </c>
      <c r="B9" s="1" t="str">
        <f t="shared" ref="B9:B12" si="2">B20</f>
        <v>Producto 2</v>
      </c>
      <c r="C9" s="104">
        <v>0.21</v>
      </c>
      <c r="D9" s="97">
        <f>D20*$C$20</f>
        <v>500</v>
      </c>
      <c r="E9" s="97">
        <f t="shared" ref="E9:O9" si="3">E20*$C$20</f>
        <v>500</v>
      </c>
      <c r="F9" s="97">
        <f t="shared" si="3"/>
        <v>500</v>
      </c>
      <c r="G9" s="97">
        <f t="shared" si="3"/>
        <v>500</v>
      </c>
      <c r="H9" s="97">
        <f t="shared" si="3"/>
        <v>500</v>
      </c>
      <c r="I9" s="97">
        <f t="shared" si="3"/>
        <v>500</v>
      </c>
      <c r="J9" s="97">
        <f t="shared" si="3"/>
        <v>500</v>
      </c>
      <c r="K9" s="97">
        <f t="shared" si="3"/>
        <v>0</v>
      </c>
      <c r="L9" s="97">
        <f t="shared" si="3"/>
        <v>250</v>
      </c>
      <c r="M9" s="97">
        <f t="shared" si="3"/>
        <v>0</v>
      </c>
      <c r="N9" s="97">
        <f t="shared" si="3"/>
        <v>250</v>
      </c>
      <c r="O9" s="97">
        <f t="shared" si="3"/>
        <v>250</v>
      </c>
      <c r="P9" s="15">
        <f t="shared" si="1"/>
        <v>4250</v>
      </c>
    </row>
    <row r="10" spans="1:16">
      <c r="A10" s="5" t="s">
        <v>102</v>
      </c>
      <c r="B10" s="1" t="str">
        <f t="shared" si="2"/>
        <v>Producto 3</v>
      </c>
      <c r="C10" s="104">
        <v>0.21</v>
      </c>
      <c r="D10" s="97">
        <f>D21*$C$21</f>
        <v>300</v>
      </c>
      <c r="E10" s="97">
        <f t="shared" ref="E10:O10" si="4">E21*$C$21</f>
        <v>300</v>
      </c>
      <c r="F10" s="97">
        <f t="shared" si="4"/>
        <v>300</v>
      </c>
      <c r="G10" s="97">
        <f t="shared" si="4"/>
        <v>900</v>
      </c>
      <c r="H10" s="97">
        <f t="shared" si="4"/>
        <v>300</v>
      </c>
      <c r="I10" s="97">
        <f t="shared" si="4"/>
        <v>1200</v>
      </c>
      <c r="J10" s="97">
        <f t="shared" si="4"/>
        <v>300</v>
      </c>
      <c r="K10" s="97">
        <f t="shared" si="4"/>
        <v>0</v>
      </c>
      <c r="L10" s="97">
        <f t="shared" si="4"/>
        <v>0</v>
      </c>
      <c r="M10" s="97">
        <f t="shared" si="4"/>
        <v>300</v>
      </c>
      <c r="N10" s="97">
        <f t="shared" si="4"/>
        <v>0</v>
      </c>
      <c r="O10" s="97">
        <f t="shared" si="4"/>
        <v>300</v>
      </c>
      <c r="P10" s="15">
        <f t="shared" si="1"/>
        <v>4200</v>
      </c>
    </row>
    <row r="11" spans="1:16">
      <c r="A11" s="5" t="s">
        <v>102</v>
      </c>
      <c r="B11" s="1" t="str">
        <f t="shared" si="2"/>
        <v>Producto 4</v>
      </c>
      <c r="C11" s="104">
        <v>0.21</v>
      </c>
      <c r="D11" s="97">
        <f>D22*$C$22</f>
        <v>0</v>
      </c>
      <c r="E11" s="97">
        <f t="shared" ref="E11:O11" si="5">E22*$C$22</f>
        <v>200</v>
      </c>
      <c r="F11" s="97">
        <f t="shared" si="5"/>
        <v>200</v>
      </c>
      <c r="G11" s="97">
        <f t="shared" si="5"/>
        <v>200</v>
      </c>
      <c r="H11" s="97">
        <f t="shared" si="5"/>
        <v>200</v>
      </c>
      <c r="I11" s="97">
        <f t="shared" si="5"/>
        <v>200</v>
      </c>
      <c r="J11" s="97">
        <f t="shared" si="5"/>
        <v>200</v>
      </c>
      <c r="K11" s="97">
        <f t="shared" si="5"/>
        <v>0</v>
      </c>
      <c r="L11" s="97">
        <f t="shared" si="5"/>
        <v>0</v>
      </c>
      <c r="M11" s="97">
        <f t="shared" si="5"/>
        <v>0</v>
      </c>
      <c r="N11" s="97">
        <f t="shared" si="5"/>
        <v>100</v>
      </c>
      <c r="O11" s="97">
        <f t="shared" si="5"/>
        <v>200</v>
      </c>
      <c r="P11" s="15">
        <f t="shared" si="1"/>
        <v>1500</v>
      </c>
    </row>
    <row r="12" spans="1:16">
      <c r="A12" s="5" t="s">
        <v>102</v>
      </c>
      <c r="B12" s="1" t="str">
        <f t="shared" si="2"/>
        <v>Producto 5</v>
      </c>
      <c r="C12" s="104">
        <v>0.21</v>
      </c>
      <c r="D12" s="97">
        <f>D23*$C$23</f>
        <v>125</v>
      </c>
      <c r="E12" s="97">
        <f t="shared" ref="E12:O12" si="6">E23*$C$23</f>
        <v>125</v>
      </c>
      <c r="F12" s="97">
        <f t="shared" si="6"/>
        <v>125</v>
      </c>
      <c r="G12" s="97">
        <f t="shared" si="6"/>
        <v>125</v>
      </c>
      <c r="H12" s="97">
        <f t="shared" si="6"/>
        <v>125</v>
      </c>
      <c r="I12" s="97">
        <f t="shared" si="6"/>
        <v>125</v>
      </c>
      <c r="J12" s="97">
        <f t="shared" si="6"/>
        <v>125</v>
      </c>
      <c r="K12" s="97">
        <f t="shared" si="6"/>
        <v>125</v>
      </c>
      <c r="L12" s="97">
        <v>125</v>
      </c>
      <c r="M12" s="97">
        <f t="shared" si="6"/>
        <v>125</v>
      </c>
      <c r="N12" s="97">
        <f t="shared" si="6"/>
        <v>125</v>
      </c>
      <c r="O12" s="97">
        <f t="shared" si="6"/>
        <v>125</v>
      </c>
      <c r="P12" s="15">
        <f t="shared" si="1"/>
        <v>1500</v>
      </c>
    </row>
    <row r="13" spans="1:16">
      <c r="A13" s="28"/>
      <c r="B13" s="17" t="s">
        <v>35</v>
      </c>
      <c r="C13" s="17"/>
      <c r="D13" s="96">
        <f>SUM(D8:D12)</f>
        <v>1225</v>
      </c>
      <c r="E13" s="96">
        <f t="shared" ref="E13:O13" si="7">SUM(E8:E12)</f>
        <v>2325</v>
      </c>
      <c r="F13" s="96">
        <f t="shared" si="7"/>
        <v>4125</v>
      </c>
      <c r="G13" s="96">
        <f t="shared" si="7"/>
        <v>4725</v>
      </c>
      <c r="H13" s="96">
        <f t="shared" si="7"/>
        <v>4725</v>
      </c>
      <c r="I13" s="96">
        <f t="shared" si="7"/>
        <v>6525</v>
      </c>
      <c r="J13" s="96">
        <f t="shared" si="7"/>
        <v>6525</v>
      </c>
      <c r="K13" s="96">
        <f t="shared" si="7"/>
        <v>6125</v>
      </c>
      <c r="L13" s="96">
        <f t="shared" si="7"/>
        <v>7875</v>
      </c>
      <c r="M13" s="96">
        <f t="shared" si="7"/>
        <v>7025</v>
      </c>
      <c r="N13" s="96">
        <f t="shared" si="7"/>
        <v>8275</v>
      </c>
      <c r="O13" s="96">
        <f t="shared" si="7"/>
        <v>1775</v>
      </c>
      <c r="P13" s="96">
        <f t="shared" si="1"/>
        <v>61250</v>
      </c>
    </row>
    <row r="14" spans="1:16" s="1" customFormat="1" hidden="1">
      <c r="A14" s="28"/>
      <c r="B14" s="17" t="s">
        <v>35</v>
      </c>
      <c r="C14" s="17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</row>
    <row r="15" spans="1:16">
      <c r="A15" s="28"/>
      <c r="B15" s="17" t="s">
        <v>87</v>
      </c>
      <c r="C15" s="17"/>
      <c r="D15" s="96">
        <f>D8*(1+$C$8)+D9*(1+$C$9)+D10*(1+$C$10)+D11*(1+$C$11)+D12*(1+$C$12)</f>
        <v>1482.25</v>
      </c>
      <c r="E15" s="96">
        <f t="shared" ref="E15:O15" si="8">E8*(1+$C$8)+E9*(1+$C$9)+E10*(1+$C$10)+E11*(1+$C$11)+E12*(1+$C$12)</f>
        <v>2813.25</v>
      </c>
      <c r="F15" s="96">
        <f t="shared" si="8"/>
        <v>4991.25</v>
      </c>
      <c r="G15" s="96">
        <f t="shared" si="8"/>
        <v>5717.25</v>
      </c>
      <c r="H15" s="96">
        <f t="shared" si="8"/>
        <v>5717.25</v>
      </c>
      <c r="I15" s="96">
        <f t="shared" si="8"/>
        <v>7895.25</v>
      </c>
      <c r="J15" s="96">
        <f t="shared" si="8"/>
        <v>7895.25</v>
      </c>
      <c r="K15" s="96">
        <f t="shared" si="8"/>
        <v>7411.25</v>
      </c>
      <c r="L15" s="96">
        <f t="shared" si="8"/>
        <v>9528.75</v>
      </c>
      <c r="M15" s="96">
        <f t="shared" si="8"/>
        <v>8500.25</v>
      </c>
      <c r="N15" s="96">
        <f t="shared" si="8"/>
        <v>10012.75</v>
      </c>
      <c r="O15" s="96">
        <f t="shared" si="8"/>
        <v>2147.75</v>
      </c>
      <c r="P15" s="96">
        <f>SUM(D15:O15)</f>
        <v>74112.5</v>
      </c>
    </row>
    <row r="16" spans="1:16" s="1" customFormat="1" hidden="1">
      <c r="A16" s="28"/>
      <c r="B16" s="17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hidden="1">
      <c r="A17" s="29"/>
      <c r="B17" s="29"/>
      <c r="C17" s="29"/>
      <c r="D17" s="94" t="s">
        <v>78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29"/>
    </row>
    <row r="18" spans="1:16">
      <c r="A18" s="17" t="s">
        <v>100</v>
      </c>
      <c r="B18" s="17"/>
      <c r="C18" s="17" t="s">
        <v>77</v>
      </c>
      <c r="D18" s="18" t="s">
        <v>0</v>
      </c>
      <c r="E18" s="18" t="s">
        <v>1</v>
      </c>
      <c r="F18" s="18" t="s">
        <v>2</v>
      </c>
      <c r="G18" s="18" t="s">
        <v>3</v>
      </c>
      <c r="H18" s="18" t="s">
        <v>4</v>
      </c>
      <c r="I18" s="18" t="s">
        <v>5</v>
      </c>
      <c r="J18" s="18" t="s">
        <v>6</v>
      </c>
      <c r="K18" s="18" t="s">
        <v>7</v>
      </c>
      <c r="L18" s="18" t="s">
        <v>8</v>
      </c>
      <c r="M18" s="18" t="s">
        <v>9</v>
      </c>
      <c r="N18" s="18" t="s">
        <v>10</v>
      </c>
      <c r="O18" s="18" t="s">
        <v>11</v>
      </c>
      <c r="P18" s="18" t="s">
        <v>16</v>
      </c>
    </row>
    <row r="19" spans="1:16">
      <c r="A19" s="5" t="s">
        <v>103</v>
      </c>
      <c r="B19" s="1" t="s">
        <v>72</v>
      </c>
      <c r="C19" s="99">
        <v>300</v>
      </c>
      <c r="D19" s="98">
        <v>1</v>
      </c>
      <c r="E19" s="98">
        <v>4</v>
      </c>
      <c r="F19" s="98">
        <v>10</v>
      </c>
      <c r="G19" s="98">
        <v>10</v>
      </c>
      <c r="H19" s="98">
        <v>12</v>
      </c>
      <c r="I19" s="98">
        <v>15</v>
      </c>
      <c r="J19" s="98">
        <v>18</v>
      </c>
      <c r="K19" s="98">
        <v>20</v>
      </c>
      <c r="L19" s="98">
        <v>25</v>
      </c>
      <c r="M19" s="98">
        <v>22</v>
      </c>
      <c r="N19" s="98">
        <v>26</v>
      </c>
      <c r="O19" s="98">
        <v>3</v>
      </c>
      <c r="P19" s="4">
        <f t="shared" ref="P19:P24" si="9">SUM(D19:O19)</f>
        <v>166</v>
      </c>
    </row>
    <row r="20" spans="1:16">
      <c r="A20" s="5" t="s">
        <v>103</v>
      </c>
      <c r="B20" s="1" t="s">
        <v>73</v>
      </c>
      <c r="C20" s="99">
        <v>250</v>
      </c>
      <c r="D20" s="98">
        <v>2</v>
      </c>
      <c r="E20" s="98">
        <v>2</v>
      </c>
      <c r="F20" s="98">
        <v>2</v>
      </c>
      <c r="G20" s="98">
        <v>2</v>
      </c>
      <c r="H20" s="98">
        <v>2</v>
      </c>
      <c r="I20" s="98">
        <v>2</v>
      </c>
      <c r="J20" s="98">
        <v>2</v>
      </c>
      <c r="K20" s="98">
        <v>0</v>
      </c>
      <c r="L20" s="98">
        <v>1</v>
      </c>
      <c r="M20" s="98">
        <v>0</v>
      </c>
      <c r="N20" s="98">
        <v>1</v>
      </c>
      <c r="O20" s="98">
        <v>1</v>
      </c>
      <c r="P20" s="4">
        <f t="shared" si="9"/>
        <v>17</v>
      </c>
    </row>
    <row r="21" spans="1:16">
      <c r="A21" s="5" t="s">
        <v>103</v>
      </c>
      <c r="B21" s="1" t="s">
        <v>74</v>
      </c>
      <c r="C21" s="99">
        <v>150</v>
      </c>
      <c r="D21" s="98">
        <v>2</v>
      </c>
      <c r="E21" s="98">
        <v>2</v>
      </c>
      <c r="F21" s="98">
        <v>2</v>
      </c>
      <c r="G21" s="98">
        <v>6</v>
      </c>
      <c r="H21" s="98">
        <v>2</v>
      </c>
      <c r="I21" s="98">
        <v>8</v>
      </c>
      <c r="J21" s="98">
        <v>2</v>
      </c>
      <c r="K21" s="98">
        <v>0</v>
      </c>
      <c r="L21" s="98">
        <v>0</v>
      </c>
      <c r="M21" s="98">
        <v>2</v>
      </c>
      <c r="N21" s="98">
        <v>0</v>
      </c>
      <c r="O21" s="98">
        <v>2</v>
      </c>
      <c r="P21" s="4">
        <f t="shared" si="9"/>
        <v>28</v>
      </c>
    </row>
    <row r="22" spans="1:16">
      <c r="A22" s="5" t="s">
        <v>103</v>
      </c>
      <c r="B22" s="1" t="s">
        <v>75</v>
      </c>
      <c r="C22" s="99">
        <v>100</v>
      </c>
      <c r="D22" s="98">
        <v>0</v>
      </c>
      <c r="E22" s="98">
        <v>2</v>
      </c>
      <c r="F22" s="98">
        <v>2</v>
      </c>
      <c r="G22" s="98">
        <v>2</v>
      </c>
      <c r="H22" s="98">
        <v>2</v>
      </c>
      <c r="I22" s="98">
        <v>2</v>
      </c>
      <c r="J22" s="98">
        <v>2</v>
      </c>
      <c r="K22" s="98">
        <v>0</v>
      </c>
      <c r="L22" s="98">
        <v>0</v>
      </c>
      <c r="M22" s="98">
        <v>0</v>
      </c>
      <c r="N22" s="98">
        <v>1</v>
      </c>
      <c r="O22" s="98">
        <v>2</v>
      </c>
      <c r="P22" s="4">
        <f t="shared" si="9"/>
        <v>15</v>
      </c>
    </row>
    <row r="23" spans="1:16">
      <c r="A23" s="5" t="s">
        <v>103</v>
      </c>
      <c r="B23" s="1" t="s">
        <v>76</v>
      </c>
      <c r="C23" s="99">
        <v>25</v>
      </c>
      <c r="D23" s="98">
        <v>5</v>
      </c>
      <c r="E23" s="98">
        <v>5</v>
      </c>
      <c r="F23" s="98">
        <v>5</v>
      </c>
      <c r="G23" s="98">
        <v>5</v>
      </c>
      <c r="H23" s="98">
        <v>5</v>
      </c>
      <c r="I23" s="98">
        <v>5</v>
      </c>
      <c r="J23" s="98">
        <v>5</v>
      </c>
      <c r="K23" s="98">
        <v>5</v>
      </c>
      <c r="L23" s="98">
        <v>5</v>
      </c>
      <c r="M23" s="98">
        <v>5</v>
      </c>
      <c r="N23" s="98">
        <v>5</v>
      </c>
      <c r="O23" s="98">
        <v>5</v>
      </c>
      <c r="P23" s="4">
        <f t="shared" si="9"/>
        <v>60</v>
      </c>
    </row>
    <row r="24" spans="1:16">
      <c r="A24" s="28"/>
      <c r="B24" s="17" t="s">
        <v>35</v>
      </c>
      <c r="C24" s="17"/>
      <c r="D24" s="18">
        <f t="shared" ref="D24:O24" si="10">SUM(D19:D23)</f>
        <v>10</v>
      </c>
      <c r="E24" s="18">
        <f t="shared" si="10"/>
        <v>15</v>
      </c>
      <c r="F24" s="18">
        <f t="shared" si="10"/>
        <v>21</v>
      </c>
      <c r="G24" s="18">
        <f t="shared" si="10"/>
        <v>25</v>
      </c>
      <c r="H24" s="18">
        <f t="shared" si="10"/>
        <v>23</v>
      </c>
      <c r="I24" s="18">
        <f t="shared" si="10"/>
        <v>32</v>
      </c>
      <c r="J24" s="18">
        <f t="shared" si="10"/>
        <v>29</v>
      </c>
      <c r="K24" s="18">
        <f t="shared" si="10"/>
        <v>25</v>
      </c>
      <c r="L24" s="18">
        <f t="shared" si="10"/>
        <v>31</v>
      </c>
      <c r="M24" s="18">
        <f t="shared" si="10"/>
        <v>29</v>
      </c>
      <c r="N24" s="18">
        <f t="shared" si="10"/>
        <v>33</v>
      </c>
      <c r="O24" s="18">
        <f t="shared" si="10"/>
        <v>13</v>
      </c>
      <c r="P24" s="18">
        <f t="shared" si="9"/>
        <v>286</v>
      </c>
    </row>
    <row r="28" spans="1:16">
      <c r="A28" s="17"/>
      <c r="B28" s="17" t="s">
        <v>12</v>
      </c>
      <c r="C28" s="64" t="s">
        <v>13</v>
      </c>
      <c r="D28" s="18" t="s">
        <v>0</v>
      </c>
      <c r="E28" s="18" t="s">
        <v>1</v>
      </c>
      <c r="F28" s="18" t="s">
        <v>2</v>
      </c>
      <c r="G28" s="18" t="s">
        <v>3</v>
      </c>
      <c r="H28" s="18" t="s">
        <v>4</v>
      </c>
      <c r="I28" s="18" t="s">
        <v>5</v>
      </c>
      <c r="J28" s="18" t="s">
        <v>6</v>
      </c>
      <c r="K28" s="18" t="s">
        <v>7</v>
      </c>
      <c r="L28" s="18" t="s">
        <v>8</v>
      </c>
      <c r="M28" s="18" t="s">
        <v>9</v>
      </c>
      <c r="N28" s="18" t="s">
        <v>10</v>
      </c>
      <c r="O28" s="18" t="s">
        <v>11</v>
      </c>
      <c r="P28" s="18" t="s">
        <v>16</v>
      </c>
    </row>
    <row r="29" spans="1:16" ht="15.75" thickBot="1">
      <c r="A29" s="27" t="s">
        <v>18</v>
      </c>
      <c r="B29" s="65" t="s">
        <v>15</v>
      </c>
      <c r="C29" s="66"/>
      <c r="D29" s="63">
        <f>D13</f>
        <v>1225</v>
      </c>
      <c r="E29" s="63">
        <f t="shared" ref="E29:O29" si="11">E13</f>
        <v>2325</v>
      </c>
      <c r="F29" s="63">
        <f t="shared" si="11"/>
        <v>4125</v>
      </c>
      <c r="G29" s="63">
        <f t="shared" si="11"/>
        <v>4725</v>
      </c>
      <c r="H29" s="63">
        <f t="shared" si="11"/>
        <v>4725</v>
      </c>
      <c r="I29" s="63">
        <f t="shared" si="11"/>
        <v>6525</v>
      </c>
      <c r="J29" s="63">
        <f t="shared" si="11"/>
        <v>6525</v>
      </c>
      <c r="K29" s="63">
        <f t="shared" si="11"/>
        <v>6125</v>
      </c>
      <c r="L29" s="63">
        <f t="shared" si="11"/>
        <v>7875</v>
      </c>
      <c r="M29" s="63">
        <f t="shared" si="11"/>
        <v>7025</v>
      </c>
      <c r="N29" s="63">
        <f t="shared" si="11"/>
        <v>8275</v>
      </c>
      <c r="O29" s="63">
        <f t="shared" si="11"/>
        <v>1775</v>
      </c>
      <c r="P29" s="22">
        <f>SUM(D29:O29)</f>
        <v>61250</v>
      </c>
    </row>
    <row r="30" spans="1:16" ht="16.5" thickTop="1" thickBot="1">
      <c r="A30" s="27" t="s">
        <v>18</v>
      </c>
      <c r="B30" s="20" t="s">
        <v>95</v>
      </c>
      <c r="C30" s="68"/>
      <c r="D30" s="100"/>
      <c r="E30" s="100"/>
      <c r="F30" s="100"/>
      <c r="G30" s="100"/>
      <c r="H30" s="100">
        <v>3000</v>
      </c>
      <c r="I30" s="100">
        <v>1000</v>
      </c>
      <c r="J30" s="100"/>
      <c r="K30" s="100"/>
      <c r="L30" s="100"/>
      <c r="M30" s="100"/>
      <c r="N30" s="100"/>
      <c r="O30" s="100"/>
      <c r="P30" s="22">
        <f t="shared" ref="P30:P32" si="12">SUM(D30:O30)</f>
        <v>4000</v>
      </c>
    </row>
    <row r="31" spans="1:16" ht="16.5" thickTop="1" thickBot="1">
      <c r="A31" s="27" t="s">
        <v>18</v>
      </c>
      <c r="B31" s="20" t="s">
        <v>96</v>
      </c>
      <c r="C31" s="69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22">
        <f t="shared" si="12"/>
        <v>0</v>
      </c>
    </row>
    <row r="32" spans="1:16" ht="16.5" thickTop="1" thickBot="1">
      <c r="A32" s="61" t="s">
        <v>18</v>
      </c>
      <c r="B32" s="62" t="s">
        <v>97</v>
      </c>
      <c r="C32" s="67"/>
      <c r="D32" s="102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22">
        <f t="shared" si="12"/>
        <v>0</v>
      </c>
    </row>
    <row r="33" spans="1:16" ht="15.75" thickTop="1"/>
    <row r="34" spans="1:16">
      <c r="A34" s="28" t="s">
        <v>17</v>
      </c>
      <c r="B34" s="17" t="s">
        <v>98</v>
      </c>
      <c r="C34" s="17"/>
      <c r="D34" s="19">
        <f>D29+D30+D31+D32</f>
        <v>1225</v>
      </c>
      <c r="E34" s="19">
        <f t="shared" ref="E34:O34" si="13">E29+E30+E31+E32</f>
        <v>2325</v>
      </c>
      <c r="F34" s="19">
        <f t="shared" si="13"/>
        <v>4125</v>
      </c>
      <c r="G34" s="19">
        <f t="shared" si="13"/>
        <v>4725</v>
      </c>
      <c r="H34" s="19">
        <f t="shared" si="13"/>
        <v>7725</v>
      </c>
      <c r="I34" s="19">
        <f t="shared" si="13"/>
        <v>7525</v>
      </c>
      <c r="J34" s="19">
        <f t="shared" si="13"/>
        <v>6525</v>
      </c>
      <c r="K34" s="19">
        <f t="shared" si="13"/>
        <v>6125</v>
      </c>
      <c r="L34" s="19">
        <f t="shared" si="13"/>
        <v>7875</v>
      </c>
      <c r="M34" s="19">
        <f t="shared" si="13"/>
        <v>7025</v>
      </c>
      <c r="N34" s="19">
        <f t="shared" si="13"/>
        <v>8275</v>
      </c>
      <c r="O34" s="19">
        <f t="shared" si="13"/>
        <v>1775</v>
      </c>
      <c r="P34" s="19">
        <f>SUM(P29:P32)</f>
        <v>65250</v>
      </c>
    </row>
    <row r="36" spans="1:16">
      <c r="A36" s="28" t="s">
        <v>17</v>
      </c>
      <c r="B36" s="17" t="s">
        <v>99</v>
      </c>
      <c r="C36" s="17"/>
      <c r="D36" s="19">
        <f>D15+D30+D31+D32*(1+$C$32)</f>
        <v>1482.25</v>
      </c>
      <c r="E36" s="19">
        <f t="shared" ref="E36:O36" si="14">E15+E30+E31+E32*(1+$C$32)</f>
        <v>2813.25</v>
      </c>
      <c r="F36" s="19">
        <f t="shared" si="14"/>
        <v>4991.25</v>
      </c>
      <c r="G36" s="19">
        <f t="shared" si="14"/>
        <v>5717.25</v>
      </c>
      <c r="H36" s="19">
        <f t="shared" si="14"/>
        <v>8717.25</v>
      </c>
      <c r="I36" s="19">
        <f t="shared" si="14"/>
        <v>8895.25</v>
      </c>
      <c r="J36" s="19">
        <f t="shared" si="14"/>
        <v>7895.25</v>
      </c>
      <c r="K36" s="19">
        <f t="shared" si="14"/>
        <v>7411.25</v>
      </c>
      <c r="L36" s="19">
        <f t="shared" si="14"/>
        <v>9528.75</v>
      </c>
      <c r="M36" s="19">
        <f t="shared" si="14"/>
        <v>8500.25</v>
      </c>
      <c r="N36" s="19">
        <f t="shared" si="14"/>
        <v>10012.75</v>
      </c>
      <c r="O36" s="19">
        <f t="shared" si="14"/>
        <v>2147.75</v>
      </c>
      <c r="P36" s="19">
        <f>P29*1.21</f>
        <v>74112.5</v>
      </c>
    </row>
  </sheetData>
  <sheetProtection sheet="1" objects="1" scenarios="1"/>
  <mergeCells count="1">
    <mergeCell ref="D17:O17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C29"/>
  <sheetViews>
    <sheetView showGridLines="0" workbookViewId="0">
      <selection activeCell="C18" sqref="C18"/>
    </sheetView>
  </sheetViews>
  <sheetFormatPr baseColWidth="10" defaultRowHeight="15"/>
  <cols>
    <col min="1" max="1" width="4.42578125" customWidth="1"/>
    <col min="2" max="2" width="80.42578125" customWidth="1"/>
    <col min="3" max="3" width="19.42578125" customWidth="1"/>
  </cols>
  <sheetData>
    <row r="3" spans="1:3">
      <c r="B3" s="93" t="s">
        <v>164</v>
      </c>
    </row>
    <row r="6" spans="1:3" ht="15.75" thickBot="1"/>
    <row r="7" spans="1:3" ht="16.5" thickTop="1">
      <c r="B7" s="70" t="s">
        <v>142</v>
      </c>
      <c r="C7" s="71"/>
    </row>
    <row r="8" spans="1:3">
      <c r="A8" s="3" t="s">
        <v>18</v>
      </c>
      <c r="B8" s="72" t="s">
        <v>143</v>
      </c>
      <c r="C8" s="85">
        <f>'5_VENTAS'!P29</f>
        <v>61250</v>
      </c>
    </row>
    <row r="9" spans="1:3">
      <c r="A9" s="3" t="s">
        <v>19</v>
      </c>
      <c r="B9" s="76" t="s">
        <v>144</v>
      </c>
      <c r="C9" s="86">
        <f>-'3_GASTOS VARIABLES'!P26</f>
        <v>-20070</v>
      </c>
    </row>
    <row r="10" spans="1:3">
      <c r="A10" s="3" t="s">
        <v>18</v>
      </c>
      <c r="B10" s="72" t="s">
        <v>145</v>
      </c>
      <c r="C10" s="85">
        <f>'5_VENTAS'!P30+'5_VENTAS'!P32</f>
        <v>4000</v>
      </c>
    </row>
    <row r="11" spans="1:3">
      <c r="A11" s="3" t="s">
        <v>19</v>
      </c>
      <c r="B11" s="76" t="s">
        <v>146</v>
      </c>
      <c r="C11" s="86">
        <f>-'4_GASTOS FIJOS'!P33</f>
        <v>-14880.640000000001</v>
      </c>
    </row>
    <row r="12" spans="1:3">
      <c r="A12" s="3" t="s">
        <v>19</v>
      </c>
      <c r="B12" s="75" t="s">
        <v>147</v>
      </c>
      <c r="C12" s="87">
        <f>-'4_GASTOS FIJOS'!P29</f>
        <v>-5510</v>
      </c>
    </row>
    <row r="13" spans="1:3" ht="15.75" thickBot="1">
      <c r="A13" s="3" t="s">
        <v>19</v>
      </c>
      <c r="B13" s="77" t="s">
        <v>148</v>
      </c>
      <c r="C13" s="88">
        <f>-'4_GASTOS FIJOS'!P35</f>
        <v>-557.62666666666655</v>
      </c>
    </row>
    <row r="14" spans="1:3" ht="16.5" thickTop="1" thickBot="1">
      <c r="A14" s="3"/>
      <c r="B14" s="78" t="s">
        <v>149</v>
      </c>
      <c r="C14" s="79">
        <f>SUM(C8:C13)</f>
        <v>24231.733333333334</v>
      </c>
    </row>
    <row r="15" spans="1:3" ht="15.75" thickTop="1">
      <c r="A15" s="3" t="s">
        <v>18</v>
      </c>
      <c r="B15" s="73" t="s">
        <v>150</v>
      </c>
      <c r="C15" s="89">
        <f>'5_VENTAS'!P31</f>
        <v>0</v>
      </c>
    </row>
    <row r="16" spans="1:3">
      <c r="A16" s="3" t="s">
        <v>19</v>
      </c>
      <c r="B16" s="76" t="s">
        <v>151</v>
      </c>
      <c r="C16" s="86">
        <f>-'4_GASTOS FIJOS'!P37</f>
        <v>-120</v>
      </c>
    </row>
    <row r="17" spans="1:3" ht="15.75" thickBot="1">
      <c r="A17" s="3" t="s">
        <v>157</v>
      </c>
      <c r="B17" s="74" t="s">
        <v>152</v>
      </c>
      <c r="C17" s="90">
        <v>0</v>
      </c>
    </row>
    <row r="18" spans="1:3" ht="16.5" thickTop="1" thickBot="1">
      <c r="A18" s="3"/>
      <c r="B18" s="78" t="s">
        <v>153</v>
      </c>
      <c r="C18" s="79">
        <f>SUM(C15:C17)</f>
        <v>-120</v>
      </c>
    </row>
    <row r="19" spans="1:3" ht="16.5" thickTop="1" thickBot="1">
      <c r="A19" s="3"/>
      <c r="B19" s="80" t="s">
        <v>154</v>
      </c>
      <c r="C19" s="83">
        <f>C14+C18</f>
        <v>24111.733333333334</v>
      </c>
    </row>
    <row r="20" spans="1:3" ht="16.5" thickTop="1" thickBot="1">
      <c r="A20" s="3" t="s">
        <v>19</v>
      </c>
      <c r="B20" s="84" t="s">
        <v>155</v>
      </c>
      <c r="C20" s="91">
        <v>0</v>
      </c>
    </row>
    <row r="21" spans="1:3" ht="16.5" thickTop="1" thickBot="1">
      <c r="A21" s="3"/>
      <c r="B21" s="81" t="s">
        <v>156</v>
      </c>
      <c r="C21" s="82">
        <f>C19+C20</f>
        <v>24111.733333333334</v>
      </c>
    </row>
    <row r="22" spans="1:3" ht="15.75" thickTop="1"/>
    <row r="25" spans="1:3" ht="15.75" thickBot="1">
      <c r="B25" s="81" t="s">
        <v>158</v>
      </c>
      <c r="C25" s="82">
        <f>'4_GASTOS FIJOS'!P38</f>
        <v>21068.26666666667</v>
      </c>
    </row>
    <row r="26" spans="1:3" ht="16.5" thickTop="1" thickBot="1">
      <c r="B26" s="81" t="s">
        <v>158</v>
      </c>
      <c r="C26" s="82">
        <f>'4_GASTOS FIJOS'!P39</f>
        <v>0</v>
      </c>
    </row>
    <row r="27" spans="1:3" ht="16.5" thickTop="1" thickBot="1">
      <c r="B27" s="81" t="s">
        <v>158</v>
      </c>
      <c r="C27" s="82">
        <f>'4_GASTOS FIJOS'!P40</f>
        <v>22174.966666666664</v>
      </c>
    </row>
    <row r="28" spans="1:3" ht="16.5" thickTop="1" thickBot="1">
      <c r="B28" s="81" t="s">
        <v>158</v>
      </c>
      <c r="C28" s="82">
        <f>'4_GASTOS FIJOS'!P41</f>
        <v>0</v>
      </c>
    </row>
    <row r="29" spans="1:3" ht="15.75" thickTop="1"/>
  </sheetData>
  <sheetProtection sheet="1" objects="1" scenarios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C16"/>
  <sheetViews>
    <sheetView showGridLines="0" workbookViewId="0">
      <selection activeCell="C11" sqref="C11"/>
    </sheetView>
  </sheetViews>
  <sheetFormatPr baseColWidth="10" defaultRowHeight="15"/>
  <cols>
    <col min="1" max="1" width="4.42578125" customWidth="1"/>
    <col min="2" max="2" width="80.42578125" customWidth="1"/>
    <col min="3" max="3" width="19.42578125" customWidth="1"/>
  </cols>
  <sheetData>
    <row r="3" spans="2:3">
      <c r="B3" s="93" t="s">
        <v>164</v>
      </c>
    </row>
    <row r="9" spans="2:3" ht="15.75" thickBot="1">
      <c r="B9" s="81" t="s">
        <v>159</v>
      </c>
      <c r="C9" s="82">
        <f>'2_Inversiones '!P24</f>
        <v>3762.7464</v>
      </c>
    </row>
    <row r="10" spans="2:3" ht="16.5" thickTop="1" thickBot="1">
      <c r="B10" s="81" t="s">
        <v>158</v>
      </c>
      <c r="C10" s="82">
        <f>'4_GASTOS FIJOS'!P38</f>
        <v>21068.26666666667</v>
      </c>
    </row>
    <row r="11" spans="2:3" ht="16.5" thickTop="1" thickBot="1">
      <c r="B11" s="81" t="s">
        <v>160</v>
      </c>
      <c r="C11" s="82">
        <f>'4_GASTOS FIJOS'!P40-'4_GASTOS FIJOS'!P38+'3_GASTOS VARIABLES'!P30-'3_GASTOS VARIABLES'!P26</f>
        <v>5321.3999999999942</v>
      </c>
    </row>
    <row r="12" spans="2:3" ht="16.5" thickTop="1" thickBot="1">
      <c r="B12" s="81" t="s">
        <v>161</v>
      </c>
      <c r="C12" s="92">
        <v>0</v>
      </c>
    </row>
    <row r="13" spans="2:3" ht="16.5" thickTop="1" thickBot="1">
      <c r="B13" s="81" t="s">
        <v>162</v>
      </c>
      <c r="C13" s="82">
        <f>-20%*'5_VENTAS'!P29</f>
        <v>-12250</v>
      </c>
    </row>
    <row r="14" spans="2:3" ht="15.75" thickTop="1"/>
    <row r="15" spans="2:3" ht="15.75" thickBot="1">
      <c r="B15" s="81" t="s">
        <v>163</v>
      </c>
      <c r="C15" s="82">
        <f>SUM(C9:C13)</f>
        <v>17902.413066666664</v>
      </c>
    </row>
    <row r="16" spans="2:3" ht="15.75" thickTop="1"/>
  </sheetData>
  <sheetProtection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1_Competencia</vt:lpstr>
      <vt:lpstr>2_Inversiones </vt:lpstr>
      <vt:lpstr>3_GASTOS VARIABLES</vt:lpstr>
      <vt:lpstr>4_GASTOS FIJOS</vt:lpstr>
      <vt:lpstr>5_VENTAS</vt:lpstr>
      <vt:lpstr>6_CTA RESULTADOS</vt:lpstr>
      <vt:lpstr>7_NECESIDAD DE FINANCIACIÓN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Alonso</dc:creator>
  <cp:lastModifiedBy>cdelacruz</cp:lastModifiedBy>
  <cp:lastPrinted>2013-07-03T05:38:35Z</cp:lastPrinted>
  <dcterms:created xsi:type="dcterms:W3CDTF">2013-06-24T19:05:44Z</dcterms:created>
  <dcterms:modified xsi:type="dcterms:W3CDTF">2017-10-17T07:42:12Z</dcterms:modified>
</cp:coreProperties>
</file>